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35" windowWidth="20490" windowHeight="7875"/>
  </bookViews>
  <sheets>
    <sheet name="Apresentação" sheetId="2" r:id="rId1"/>
    <sheet name="Resumo da análise" sheetId="7" r:id="rId2"/>
    <sheet name="Os juros sobre juros" sheetId="1" r:id="rId3"/>
    <sheet name="O duodécuplo" sheetId="4" r:id="rId4"/>
  </sheets>
  <definedNames>
    <definedName name="Cel_2.1">'Resumo da análise'!$A$21</definedName>
    <definedName name="Cel_2.1.1">'Resumo da análise'!$A$23</definedName>
    <definedName name="Cel_2.1.2">'Resumo da análise'!$A$62</definedName>
    <definedName name="Cel_2.1.3">'Resumo da análise'!$A$77</definedName>
    <definedName name="Cel_2.1.4">'Resumo da análise'!$A$110</definedName>
    <definedName name="Cel_2.1.5">'Resumo da análise'!$A$173</definedName>
    <definedName name="Cel_2.1.6">'Resumo da análise'!$A$251</definedName>
    <definedName name="Cel_2.2">'Resumo da análise'!$A$279</definedName>
    <definedName name="Cel_2.2.1">'Resumo da análise'!$A$281</definedName>
    <definedName name="Cel_2.2.2">'Resumo da análise'!$A$387</definedName>
    <definedName name="Cel_3.1">'Os juros sobre juros'!$A$11</definedName>
    <definedName name="Cel_3.2">'Os juros sobre juros'!$A$50</definedName>
    <definedName name="Cel_3.3">'Os juros sobre juros'!$A$65</definedName>
    <definedName name="Cel_3.4">'Os juros sobre juros'!$A$118</definedName>
    <definedName name="Cel_3.5">'Os juros sobre juros'!$A$247</definedName>
    <definedName name="Cel_3.6">'Os juros sobre juros'!$A$304</definedName>
    <definedName name="Cel_3.7">'Os juros sobre juros'!$A$463</definedName>
    <definedName name="Cel_4.1">'O duodécuplo'!$A$7</definedName>
    <definedName name="Cel_4.2">'O duodécuplo'!$A$81</definedName>
    <definedName name="Cel_4.3">'O duodécuplo'!$A$186</definedName>
    <definedName name="Tabela_06">'Os juros sobre juros'!#REF!</definedName>
    <definedName name="Tabela_07_prestação">'O duodécuplo'!#REF!</definedName>
  </definedNames>
  <calcPr calcId="145621"/>
</workbook>
</file>

<file path=xl/calcChain.xml><?xml version="1.0" encoding="utf-8"?>
<calcChain xmlns="http://schemas.openxmlformats.org/spreadsheetml/2006/main">
  <c r="C31" i="1" l="1"/>
  <c r="C43" i="7" s="1"/>
  <c r="C35" i="1"/>
  <c r="F46" i="1" s="1"/>
  <c r="E46" i="1" l="1"/>
  <c r="C47" i="7"/>
  <c r="M227" i="7" l="1"/>
  <c r="I227" i="7"/>
  <c r="G227" i="7"/>
  <c r="I193" i="7"/>
  <c r="G193" i="7"/>
  <c r="M225" i="7" l="1"/>
  <c r="I225" i="7"/>
  <c r="G225" i="7"/>
  <c r="M229" i="7"/>
  <c r="I229" i="7"/>
  <c r="G229" i="7"/>
  <c r="R229" i="7" l="1"/>
  <c r="M224" i="7"/>
  <c r="I224" i="7"/>
  <c r="G224" i="7"/>
  <c r="I223" i="7"/>
  <c r="G223" i="7"/>
  <c r="B223" i="7"/>
  <c r="I195" i="7" l="1"/>
  <c r="I191" i="7"/>
  <c r="I190" i="7"/>
  <c r="I189" i="7"/>
  <c r="G195" i="7"/>
  <c r="G191" i="7"/>
  <c r="G190" i="7"/>
  <c r="G189" i="7"/>
  <c r="B189" i="7" l="1"/>
  <c r="B153" i="7"/>
  <c r="B127" i="7" l="1"/>
  <c r="E32" i="7" l="1"/>
  <c r="E31" i="7"/>
  <c r="E30" i="7"/>
  <c r="I240" i="1" l="1"/>
  <c r="I236" i="1"/>
  <c r="I228" i="1"/>
  <c r="B103" i="7" l="1"/>
  <c r="B92" i="7"/>
  <c r="E480" i="1" l="1"/>
  <c r="E267" i="7" s="1"/>
  <c r="E479" i="1"/>
  <c r="E266" i="7" s="1"/>
  <c r="E59" i="1"/>
  <c r="E470" i="1"/>
  <c r="E469" i="1"/>
  <c r="E71" i="7" l="1"/>
  <c r="E257" i="7"/>
  <c r="J452" i="1"/>
  <c r="J447" i="1"/>
  <c r="J437" i="1"/>
  <c r="I411" i="1"/>
  <c r="I230" i="7" s="1"/>
  <c r="B397" i="1"/>
  <c r="BP396" i="1"/>
  <c r="U223" i="7" s="1"/>
  <c r="L386" i="1"/>
  <c r="J381" i="1"/>
  <c r="J377" i="1"/>
  <c r="J372" i="1"/>
  <c r="J362" i="1"/>
  <c r="BP321" i="1"/>
  <c r="U189" i="7" s="1"/>
  <c r="I182" i="1"/>
  <c r="I178" i="1"/>
  <c r="I170" i="1"/>
  <c r="B398" i="1" l="1"/>
  <c r="B224" i="7"/>
  <c r="I336" i="1"/>
  <c r="I196" i="7" s="1"/>
  <c r="B322" i="1"/>
  <c r="F289" i="1"/>
  <c r="G289" i="1" s="1"/>
  <c r="F276" i="1"/>
  <c r="C276" i="1"/>
  <c r="D276" i="1" s="1"/>
  <c r="C263" i="1"/>
  <c r="D263" i="1" s="1"/>
  <c r="B195" i="1"/>
  <c r="B136" i="1"/>
  <c r="B128" i="7" s="1"/>
  <c r="F48" i="1"/>
  <c r="F60" i="7" s="1"/>
  <c r="F47" i="1"/>
  <c r="F59" i="7" s="1"/>
  <c r="E47" i="1"/>
  <c r="E59" i="7" s="1"/>
  <c r="B102" i="1"/>
  <c r="B81" i="1"/>
  <c r="E60" i="1"/>
  <c r="E72" i="7" l="1"/>
  <c r="E258" i="7"/>
  <c r="B196" i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157" i="7" s="1"/>
  <c r="B154" i="7"/>
  <c r="B399" i="1"/>
  <c r="B400" i="1" s="1"/>
  <c r="B401" i="1" s="1"/>
  <c r="B402" i="1" s="1"/>
  <c r="B403" i="1" s="1"/>
  <c r="B404" i="1" s="1"/>
  <c r="B405" i="1" s="1"/>
  <c r="B406" i="1" s="1"/>
  <c r="B407" i="1" s="1"/>
  <c r="B227" i="7" s="1"/>
  <c r="B225" i="7"/>
  <c r="B323" i="1"/>
  <c r="B190" i="7"/>
  <c r="F94" i="4"/>
  <c r="F293" i="7" s="1"/>
  <c r="F143" i="4"/>
  <c r="F343" i="7" s="1"/>
  <c r="F144" i="4"/>
  <c r="F344" i="7" s="1"/>
  <c r="B137" i="1"/>
  <c r="B129" i="7" s="1"/>
  <c r="B82" i="1"/>
  <c r="B93" i="7"/>
  <c r="B103" i="1"/>
  <c r="B104" i="7"/>
  <c r="G276" i="1"/>
  <c r="E263" i="1"/>
  <c r="F263" i="1" s="1"/>
  <c r="G263" i="1" s="1"/>
  <c r="B155" i="7" l="1"/>
  <c r="B152" i="4"/>
  <c r="B352" i="7" s="1"/>
  <c r="B408" i="1"/>
  <c r="B409" i="1" s="1"/>
  <c r="B410" i="1" s="1"/>
  <c r="B229" i="7" s="1"/>
  <c r="B324" i="1"/>
  <c r="B325" i="1" s="1"/>
  <c r="B326" i="1" s="1"/>
  <c r="B327" i="1" s="1"/>
  <c r="B328" i="1" s="1"/>
  <c r="B191" i="7"/>
  <c r="B138" i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31" i="7" s="1"/>
  <c r="B104" i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07" i="7" s="1"/>
  <c r="B105" i="7"/>
  <c r="B83" i="1"/>
  <c r="B84" i="1" s="1"/>
  <c r="B85" i="1" s="1"/>
  <c r="B86" i="1" s="1"/>
  <c r="B87" i="1" s="1"/>
  <c r="B88" i="1" s="1"/>
  <c r="B89" i="1" s="1"/>
  <c r="B94" i="7"/>
  <c r="BP397" i="1"/>
  <c r="U224" i="7" s="1"/>
  <c r="B329" i="1" l="1"/>
  <c r="B90" i="1"/>
  <c r="M411" i="1" l="1"/>
  <c r="M230" i="7" s="1"/>
  <c r="B330" i="1"/>
  <c r="B91" i="1"/>
  <c r="BP399" i="1" l="1"/>
  <c r="B331" i="1"/>
  <c r="B92" i="1"/>
  <c r="Q411" i="1" l="1"/>
  <c r="B332" i="1"/>
  <c r="B93" i="1"/>
  <c r="B103" i="4" l="1"/>
  <c r="B302" i="7" s="1"/>
  <c r="B193" i="7"/>
  <c r="B333" i="1"/>
  <c r="B94" i="1"/>
  <c r="B96" i="7" s="1"/>
  <c r="U411" i="1" l="1"/>
  <c r="B334" i="1"/>
  <c r="BP400" i="1" l="1"/>
  <c r="B335" i="1"/>
  <c r="B195" i="7" s="1"/>
  <c r="Y411" i="1" l="1"/>
  <c r="E48" i="1"/>
  <c r="E60" i="7" s="1"/>
  <c r="F95" i="4" l="1"/>
  <c r="F294" i="7" s="1"/>
  <c r="BP402" i="1"/>
  <c r="F45" i="1"/>
  <c r="F57" i="7" s="1"/>
  <c r="E45" i="1"/>
  <c r="E57" i="7" s="1"/>
  <c r="F44" i="1"/>
  <c r="F56" i="7" s="1"/>
  <c r="E44" i="1"/>
  <c r="E56" i="7" s="1"/>
  <c r="F43" i="1"/>
  <c r="F55" i="7" s="1"/>
  <c r="E43" i="1"/>
  <c r="E55" i="7" s="1"/>
  <c r="F142" i="4" l="1"/>
  <c r="F342" i="7" s="1"/>
  <c r="F93" i="4"/>
  <c r="F292" i="7" s="1"/>
  <c r="D479" i="1"/>
  <c r="D266" i="7" s="1"/>
  <c r="C479" i="1"/>
  <c r="C266" i="7" s="1"/>
  <c r="D469" i="1"/>
  <c r="C59" i="1"/>
  <c r="C469" i="1"/>
  <c r="BP405" i="1"/>
  <c r="AC411" i="1"/>
  <c r="C335" i="1"/>
  <c r="C195" i="7" s="1"/>
  <c r="C327" i="1"/>
  <c r="C321" i="1"/>
  <c r="C189" i="7" s="1"/>
  <c r="C334" i="1"/>
  <c r="C326" i="1"/>
  <c r="C333" i="1"/>
  <c r="C325" i="1"/>
  <c r="C332" i="1"/>
  <c r="C324" i="1"/>
  <c r="D324" i="1" s="1"/>
  <c r="C331" i="1"/>
  <c r="C323" i="1"/>
  <c r="C191" i="7" s="1"/>
  <c r="C330" i="1"/>
  <c r="C322" i="1"/>
  <c r="C190" i="7" s="1"/>
  <c r="C329" i="1"/>
  <c r="C328" i="1"/>
  <c r="C149" i="1"/>
  <c r="C131" i="7" s="1"/>
  <c r="C138" i="1"/>
  <c r="C142" i="1"/>
  <c r="C137" i="1"/>
  <c r="C129" i="7" s="1"/>
  <c r="C135" i="1"/>
  <c r="C127" i="7" s="1"/>
  <c r="C148" i="1"/>
  <c r="C141" i="1"/>
  <c r="C139" i="1"/>
  <c r="C147" i="1"/>
  <c r="C136" i="1"/>
  <c r="C128" i="7" s="1"/>
  <c r="C144" i="1"/>
  <c r="C146" i="1"/>
  <c r="C140" i="1"/>
  <c r="C145" i="1"/>
  <c r="C143" i="1"/>
  <c r="C80" i="1"/>
  <c r="C92" i="7" s="1"/>
  <c r="C93" i="1"/>
  <c r="D93" i="1" s="1"/>
  <c r="C92" i="1"/>
  <c r="D92" i="1" s="1"/>
  <c r="C84" i="1"/>
  <c r="C91" i="1"/>
  <c r="D91" i="1" s="1"/>
  <c r="C83" i="1"/>
  <c r="C90" i="1"/>
  <c r="D90" i="1" s="1"/>
  <c r="C82" i="1"/>
  <c r="C94" i="7" s="1"/>
  <c r="C89" i="1"/>
  <c r="D89" i="1" s="1"/>
  <c r="C81" i="1"/>
  <c r="C88" i="1"/>
  <c r="D88" i="1" s="1"/>
  <c r="C87" i="1"/>
  <c r="C94" i="1"/>
  <c r="C96" i="7" s="1"/>
  <c r="C86" i="1"/>
  <c r="C85" i="1"/>
  <c r="E58" i="7"/>
  <c r="D59" i="1"/>
  <c r="C103" i="4" l="1"/>
  <c r="C302" i="7" s="1"/>
  <c r="C193" i="7"/>
  <c r="C71" i="7"/>
  <c r="C257" i="7"/>
  <c r="D71" i="7"/>
  <c r="D257" i="7"/>
  <c r="F59" i="1"/>
  <c r="F257" i="7" s="1"/>
  <c r="D81" i="1"/>
  <c r="D93" i="7" s="1"/>
  <c r="C93" i="7"/>
  <c r="D480" i="1"/>
  <c r="D267" i="7" s="1"/>
  <c r="C480" i="1"/>
  <c r="C267" i="7" s="1"/>
  <c r="D470" i="1"/>
  <c r="C470" i="1"/>
  <c r="C60" i="1"/>
  <c r="C408" i="1"/>
  <c r="C400" i="1"/>
  <c r="C407" i="1"/>
  <c r="C399" i="1"/>
  <c r="C406" i="1"/>
  <c r="C398" i="1"/>
  <c r="C225" i="7" s="1"/>
  <c r="C405" i="1"/>
  <c r="C397" i="1"/>
  <c r="C224" i="7" s="1"/>
  <c r="C404" i="1"/>
  <c r="C396" i="1"/>
  <c r="C223" i="7" s="1"/>
  <c r="C403" i="1"/>
  <c r="C410" i="1"/>
  <c r="C229" i="7" s="1"/>
  <c r="C402" i="1"/>
  <c r="C409" i="1"/>
  <c r="C401" i="1"/>
  <c r="D328" i="1"/>
  <c r="E328" i="1" s="1"/>
  <c r="D332" i="1"/>
  <c r="D193" i="7" s="1"/>
  <c r="D325" i="1"/>
  <c r="E325" i="1" s="1"/>
  <c r="D322" i="1"/>
  <c r="D326" i="1"/>
  <c r="E326" i="1" s="1"/>
  <c r="D330" i="1"/>
  <c r="E330" i="1" s="1"/>
  <c r="D334" i="1"/>
  <c r="E334" i="1" s="1"/>
  <c r="D333" i="1"/>
  <c r="E333" i="1" s="1"/>
  <c r="D323" i="1"/>
  <c r="D321" i="1"/>
  <c r="D189" i="7" s="1"/>
  <c r="C336" i="1"/>
  <c r="C196" i="7" s="1"/>
  <c r="D331" i="1"/>
  <c r="E331" i="1" s="1"/>
  <c r="D327" i="1"/>
  <c r="E327" i="1" s="1"/>
  <c r="D329" i="1"/>
  <c r="E329" i="1" s="1"/>
  <c r="E324" i="1"/>
  <c r="P324" i="1"/>
  <c r="H324" i="1"/>
  <c r="T324" i="1"/>
  <c r="L324" i="1"/>
  <c r="D335" i="1"/>
  <c r="D195" i="7" s="1"/>
  <c r="C203" i="1"/>
  <c r="D203" i="1" s="1"/>
  <c r="C195" i="1"/>
  <c r="C202" i="1"/>
  <c r="D202" i="1" s="1"/>
  <c r="E202" i="1" s="1"/>
  <c r="F202" i="1" s="1"/>
  <c r="C194" i="1"/>
  <c r="C208" i="1"/>
  <c r="C200" i="1"/>
  <c r="D200" i="1" s="1"/>
  <c r="C207" i="1"/>
  <c r="D207" i="1" s="1"/>
  <c r="C199" i="1"/>
  <c r="D199" i="1" s="1"/>
  <c r="C201" i="1"/>
  <c r="D201" i="1" s="1"/>
  <c r="C206" i="1"/>
  <c r="D206" i="1" s="1"/>
  <c r="C198" i="1"/>
  <c r="D198" i="1" s="1"/>
  <c r="C205" i="1"/>
  <c r="D205" i="1" s="1"/>
  <c r="C197" i="1"/>
  <c r="D197" i="1" s="1"/>
  <c r="C204" i="1"/>
  <c r="D204" i="1" s="1"/>
  <c r="E204" i="1" s="1"/>
  <c r="F204" i="1" s="1"/>
  <c r="C196" i="1"/>
  <c r="D137" i="1"/>
  <c r="D129" i="7" s="1"/>
  <c r="D139" i="1"/>
  <c r="G139" i="1" s="1"/>
  <c r="D136" i="1"/>
  <c r="D128" i="7" s="1"/>
  <c r="D148" i="1"/>
  <c r="G148" i="1" s="1"/>
  <c r="D138" i="1"/>
  <c r="G138" i="1" s="1"/>
  <c r="D143" i="1"/>
  <c r="G143" i="1" s="1"/>
  <c r="D142" i="1"/>
  <c r="G142" i="1" s="1"/>
  <c r="D145" i="1"/>
  <c r="G145" i="1" s="1"/>
  <c r="D140" i="1"/>
  <c r="G140" i="1" s="1"/>
  <c r="D147" i="1"/>
  <c r="G147" i="1" s="1"/>
  <c r="D149" i="1"/>
  <c r="D131" i="7" s="1"/>
  <c r="D135" i="1"/>
  <c r="D127" i="7" s="1"/>
  <c r="C150" i="1"/>
  <c r="C132" i="7" s="1"/>
  <c r="D144" i="1"/>
  <c r="G144" i="1" s="1"/>
  <c r="D141" i="1"/>
  <c r="G141" i="1" s="1"/>
  <c r="D146" i="1"/>
  <c r="G146" i="1" s="1"/>
  <c r="C109" i="1"/>
  <c r="C101" i="1"/>
  <c r="C108" i="1"/>
  <c r="D108" i="1" s="1"/>
  <c r="E108" i="1" s="1"/>
  <c r="F108" i="1" s="1"/>
  <c r="C113" i="1"/>
  <c r="C105" i="1"/>
  <c r="D105" i="1" s="1"/>
  <c r="E105" i="1" s="1"/>
  <c r="F105" i="1" s="1"/>
  <c r="C112" i="1"/>
  <c r="C104" i="1"/>
  <c r="C111" i="1"/>
  <c r="C103" i="1"/>
  <c r="C105" i="7" s="1"/>
  <c r="C110" i="1"/>
  <c r="C102" i="1"/>
  <c r="C115" i="1"/>
  <c r="C107" i="7" s="1"/>
  <c r="C107" i="1"/>
  <c r="C114" i="1"/>
  <c r="C106" i="1"/>
  <c r="D106" i="1" s="1"/>
  <c r="D80" i="1"/>
  <c r="C95" i="1"/>
  <c r="C97" i="7" s="1"/>
  <c r="D82" i="1"/>
  <c r="D86" i="1"/>
  <c r="E86" i="1" s="1"/>
  <c r="F86" i="1" s="1"/>
  <c r="D94" i="1"/>
  <c r="D96" i="7" s="1"/>
  <c r="D87" i="1"/>
  <c r="E87" i="1" s="1"/>
  <c r="F87" i="1" s="1"/>
  <c r="D85" i="1"/>
  <c r="E85" i="1" s="1"/>
  <c r="F85" i="1" s="1"/>
  <c r="D83" i="1"/>
  <c r="E83" i="1" s="1"/>
  <c r="F83" i="1" s="1"/>
  <c r="D84" i="1"/>
  <c r="E84" i="1" s="1"/>
  <c r="F84" i="1" s="1"/>
  <c r="E90" i="1"/>
  <c r="F90" i="1" s="1"/>
  <c r="E91" i="1"/>
  <c r="F91" i="1" s="1"/>
  <c r="E88" i="1"/>
  <c r="F88" i="1" s="1"/>
  <c r="E92" i="1"/>
  <c r="F92" i="1" s="1"/>
  <c r="E93" i="1"/>
  <c r="F93" i="1" s="1"/>
  <c r="E89" i="1"/>
  <c r="F89" i="1" s="1"/>
  <c r="F58" i="7"/>
  <c r="D60" i="1"/>
  <c r="C152" i="4" l="1"/>
  <c r="C352" i="7" s="1"/>
  <c r="C227" i="7"/>
  <c r="D72" i="7"/>
  <c r="D258" i="7"/>
  <c r="C72" i="7"/>
  <c r="C258" i="7"/>
  <c r="E323" i="1"/>
  <c r="E191" i="7" s="1"/>
  <c r="D191" i="7"/>
  <c r="D194" i="1"/>
  <c r="G194" i="1" s="1"/>
  <c r="C153" i="7"/>
  <c r="E322" i="1"/>
  <c r="E190" i="7" s="1"/>
  <c r="D190" i="7"/>
  <c r="F469" i="1"/>
  <c r="F71" i="7"/>
  <c r="D208" i="1"/>
  <c r="D157" i="7" s="1"/>
  <c r="L157" i="7" s="1"/>
  <c r="C157" i="7"/>
  <c r="D195" i="1"/>
  <c r="D154" i="7" s="1"/>
  <c r="C154" i="7"/>
  <c r="D196" i="1"/>
  <c r="D155" i="7" s="1"/>
  <c r="C155" i="7"/>
  <c r="E81" i="1"/>
  <c r="F81" i="1" s="1"/>
  <c r="F93" i="7" s="1"/>
  <c r="D101" i="1"/>
  <c r="D103" i="7" s="1"/>
  <c r="C103" i="7"/>
  <c r="F60" i="1"/>
  <c r="F258" i="7" s="1"/>
  <c r="E80" i="1"/>
  <c r="F80" i="1" s="1"/>
  <c r="F92" i="7" s="1"/>
  <c r="D92" i="7"/>
  <c r="H479" i="1"/>
  <c r="H266" i="7" s="1"/>
  <c r="D102" i="1"/>
  <c r="C104" i="7"/>
  <c r="G149" i="1"/>
  <c r="G131" i="7" s="1"/>
  <c r="G136" i="1"/>
  <c r="E82" i="1"/>
  <c r="D94" i="7"/>
  <c r="G137" i="1"/>
  <c r="G129" i="7" s="1"/>
  <c r="E332" i="1"/>
  <c r="D103" i="4"/>
  <c r="D302" i="7" s="1"/>
  <c r="D401" i="1"/>
  <c r="E401" i="1" s="1"/>
  <c r="F401" i="1" s="1"/>
  <c r="D405" i="1"/>
  <c r="E405" i="1" s="1"/>
  <c r="F405" i="1" s="1"/>
  <c r="D409" i="1"/>
  <c r="E409" i="1" s="1"/>
  <c r="F409" i="1" s="1"/>
  <c r="D398" i="1"/>
  <c r="D402" i="1"/>
  <c r="E402" i="1" s="1"/>
  <c r="F402" i="1" s="1"/>
  <c r="D403" i="1"/>
  <c r="E403" i="1" s="1"/>
  <c r="F403" i="1" s="1"/>
  <c r="D407" i="1"/>
  <c r="D227" i="7" s="1"/>
  <c r="D406" i="1"/>
  <c r="E406" i="1" s="1"/>
  <c r="F406" i="1" s="1"/>
  <c r="D410" i="1"/>
  <c r="D396" i="1"/>
  <c r="C411" i="1"/>
  <c r="C230" i="7" s="1"/>
  <c r="D400" i="1"/>
  <c r="E400" i="1" s="1"/>
  <c r="F400" i="1" s="1"/>
  <c r="D397" i="1"/>
  <c r="D224" i="7" s="1"/>
  <c r="D399" i="1"/>
  <c r="E399" i="1" s="1"/>
  <c r="F399" i="1" s="1"/>
  <c r="D404" i="1"/>
  <c r="E404" i="1" s="1"/>
  <c r="F404" i="1" s="1"/>
  <c r="D408" i="1"/>
  <c r="E408" i="1" s="1"/>
  <c r="F408" i="1" s="1"/>
  <c r="BO324" i="1"/>
  <c r="E361" i="1"/>
  <c r="L362" i="1"/>
  <c r="E371" i="1"/>
  <c r="L377" i="1"/>
  <c r="L372" i="1"/>
  <c r="E376" i="1"/>
  <c r="AG411" i="1"/>
  <c r="F330" i="1"/>
  <c r="F327" i="1"/>
  <c r="AV333" i="1"/>
  <c r="AB333" i="1"/>
  <c r="AF333" i="1"/>
  <c r="T333" i="1"/>
  <c r="L333" i="1"/>
  <c r="AJ333" i="1"/>
  <c r="BD333" i="1"/>
  <c r="AN333" i="1"/>
  <c r="H333" i="1"/>
  <c r="AZ333" i="1"/>
  <c r="X333" i="1"/>
  <c r="P333" i="1"/>
  <c r="AR333" i="1"/>
  <c r="F334" i="1"/>
  <c r="K324" i="1"/>
  <c r="J324" i="1"/>
  <c r="AN331" i="1"/>
  <c r="H331" i="1"/>
  <c r="AR331" i="1"/>
  <c r="X331" i="1"/>
  <c r="L331" i="1"/>
  <c r="AJ331" i="1"/>
  <c r="T331" i="1"/>
  <c r="AF331" i="1"/>
  <c r="AB331" i="1"/>
  <c r="AV331" i="1"/>
  <c r="P331" i="1"/>
  <c r="AB334" i="1"/>
  <c r="H334" i="1"/>
  <c r="AZ334" i="1"/>
  <c r="AF334" i="1"/>
  <c r="BH334" i="1"/>
  <c r="P334" i="1"/>
  <c r="T334" i="1"/>
  <c r="AR334" i="1"/>
  <c r="AJ334" i="1"/>
  <c r="AN334" i="1"/>
  <c r="L334" i="1"/>
  <c r="X334" i="1"/>
  <c r="BD334" i="1"/>
  <c r="AV334" i="1"/>
  <c r="X325" i="1"/>
  <c r="P325" i="1"/>
  <c r="T325" i="1"/>
  <c r="H325" i="1"/>
  <c r="L325" i="1"/>
  <c r="F331" i="1"/>
  <c r="F325" i="1"/>
  <c r="L335" i="1"/>
  <c r="L195" i="7" s="1"/>
  <c r="BD335" i="1"/>
  <c r="BH335" i="1"/>
  <c r="T335" i="1"/>
  <c r="BL335" i="1"/>
  <c r="Q195" i="7" s="1"/>
  <c r="AB335" i="1"/>
  <c r="AZ335" i="1"/>
  <c r="AN335" i="1"/>
  <c r="P335" i="1"/>
  <c r="AV335" i="1"/>
  <c r="AJ335" i="1"/>
  <c r="H335" i="1"/>
  <c r="H195" i="7" s="1"/>
  <c r="AF335" i="1"/>
  <c r="X335" i="1"/>
  <c r="AR335" i="1"/>
  <c r="F333" i="1"/>
  <c r="H322" i="1"/>
  <c r="H190" i="7" s="1"/>
  <c r="L322" i="1"/>
  <c r="L190" i="7" s="1"/>
  <c r="F324" i="1"/>
  <c r="AB332" i="1"/>
  <c r="H332" i="1"/>
  <c r="H193" i="7" s="1"/>
  <c r="AR332" i="1"/>
  <c r="L332" i="1"/>
  <c r="L193" i="7" s="1"/>
  <c r="X332" i="1"/>
  <c r="T332" i="1"/>
  <c r="AV332" i="1"/>
  <c r="P332" i="1"/>
  <c r="AF332" i="1"/>
  <c r="AZ332" i="1"/>
  <c r="AN332" i="1"/>
  <c r="AJ332" i="1"/>
  <c r="F329" i="1"/>
  <c r="F326" i="1"/>
  <c r="F328" i="1"/>
  <c r="X327" i="1"/>
  <c r="P327" i="1"/>
  <c r="AB327" i="1"/>
  <c r="L327" i="1"/>
  <c r="H327" i="1"/>
  <c r="T327" i="1"/>
  <c r="AF327" i="1"/>
  <c r="E321" i="1"/>
  <c r="E189" i="7" s="1"/>
  <c r="H321" i="1"/>
  <c r="H189" i="7" s="1"/>
  <c r="D336" i="1"/>
  <c r="D196" i="7" s="1"/>
  <c r="AJ330" i="1"/>
  <c r="AB330" i="1"/>
  <c r="T330" i="1"/>
  <c r="P330" i="1"/>
  <c r="AF330" i="1"/>
  <c r="AN330" i="1"/>
  <c r="H330" i="1"/>
  <c r="X330" i="1"/>
  <c r="AR330" i="1"/>
  <c r="L330" i="1"/>
  <c r="E207" i="1"/>
  <c r="F207" i="1" s="1"/>
  <c r="E335" i="1"/>
  <c r="E195" i="7" s="1"/>
  <c r="AN329" i="1"/>
  <c r="AB329" i="1"/>
  <c r="AF329" i="1"/>
  <c r="X329" i="1"/>
  <c r="P329" i="1"/>
  <c r="AJ329" i="1"/>
  <c r="H329" i="1"/>
  <c r="L329" i="1"/>
  <c r="T329" i="1"/>
  <c r="H323" i="1"/>
  <c r="H191" i="7" s="1"/>
  <c r="L323" i="1"/>
  <c r="L191" i="7" s="1"/>
  <c r="P323" i="1"/>
  <c r="P326" i="1"/>
  <c r="L326" i="1"/>
  <c r="AB326" i="1"/>
  <c r="H326" i="1"/>
  <c r="X326" i="1"/>
  <c r="T326" i="1"/>
  <c r="X328" i="1"/>
  <c r="T328" i="1"/>
  <c r="AF328" i="1"/>
  <c r="L328" i="1"/>
  <c r="AB328" i="1"/>
  <c r="AJ328" i="1"/>
  <c r="P328" i="1"/>
  <c r="H328" i="1"/>
  <c r="O199" i="1"/>
  <c r="M199" i="1"/>
  <c r="Q199" i="1"/>
  <c r="I199" i="1"/>
  <c r="K199" i="1"/>
  <c r="G199" i="1"/>
  <c r="H199" i="1" s="1"/>
  <c r="O204" i="1"/>
  <c r="G204" i="1"/>
  <c r="H204" i="1" s="1"/>
  <c r="M204" i="1"/>
  <c r="W204" i="1"/>
  <c r="S204" i="1"/>
  <c r="AA204" i="1"/>
  <c r="U204" i="1"/>
  <c r="Q204" i="1"/>
  <c r="I204" i="1"/>
  <c r="K204" i="1"/>
  <c r="Y204" i="1"/>
  <c r="O200" i="1"/>
  <c r="S200" i="1"/>
  <c r="K200" i="1"/>
  <c r="M200" i="1"/>
  <c r="Q200" i="1"/>
  <c r="G200" i="1"/>
  <c r="H200" i="1" s="1"/>
  <c r="I200" i="1"/>
  <c r="I197" i="1"/>
  <c r="G197" i="1"/>
  <c r="H197" i="1" s="1"/>
  <c r="M197" i="1"/>
  <c r="K197" i="1"/>
  <c r="M207" i="1"/>
  <c r="Q207" i="1"/>
  <c r="AG207" i="1"/>
  <c r="AC207" i="1"/>
  <c r="U207" i="1"/>
  <c r="K207" i="1"/>
  <c r="AE207" i="1"/>
  <c r="W207" i="1"/>
  <c r="I207" i="1"/>
  <c r="S207" i="1"/>
  <c r="G207" i="1"/>
  <c r="H207" i="1" s="1"/>
  <c r="O207" i="1"/>
  <c r="Y207" i="1"/>
  <c r="AA207" i="1"/>
  <c r="G198" i="1"/>
  <c r="H198" i="1" s="1"/>
  <c r="K198" i="1"/>
  <c r="I198" i="1"/>
  <c r="M198" i="1"/>
  <c r="O198" i="1"/>
  <c r="K202" i="1"/>
  <c r="I202" i="1"/>
  <c r="Q202" i="1"/>
  <c r="W202" i="1"/>
  <c r="S202" i="1"/>
  <c r="G202" i="1"/>
  <c r="H202" i="1" s="1"/>
  <c r="O202" i="1"/>
  <c r="M202" i="1"/>
  <c r="U202" i="1"/>
  <c r="Q206" i="1"/>
  <c r="AA206" i="1"/>
  <c r="S206" i="1"/>
  <c r="W206" i="1"/>
  <c r="M206" i="1"/>
  <c r="K206" i="1"/>
  <c r="G206" i="1"/>
  <c r="H206" i="1" s="1"/>
  <c r="I206" i="1"/>
  <c r="J206" i="1" s="1"/>
  <c r="U206" i="1"/>
  <c r="AC206" i="1"/>
  <c r="O206" i="1"/>
  <c r="AE206" i="1"/>
  <c r="Y206" i="1"/>
  <c r="U205" i="1"/>
  <c r="G205" i="1"/>
  <c r="H205" i="1" s="1"/>
  <c r="Y205" i="1"/>
  <c r="W205" i="1"/>
  <c r="Q205" i="1"/>
  <c r="I205" i="1"/>
  <c r="M205" i="1"/>
  <c r="K205" i="1"/>
  <c r="O205" i="1"/>
  <c r="S205" i="1"/>
  <c r="AC205" i="1"/>
  <c r="AA205" i="1"/>
  <c r="C209" i="1"/>
  <c r="C158" i="7" s="1"/>
  <c r="S201" i="1"/>
  <c r="Q201" i="1"/>
  <c r="K201" i="1"/>
  <c r="U201" i="1"/>
  <c r="M201" i="1"/>
  <c r="G201" i="1"/>
  <c r="H201" i="1" s="1"/>
  <c r="O201" i="1"/>
  <c r="I201" i="1"/>
  <c r="J201" i="1" s="1"/>
  <c r="K203" i="1"/>
  <c r="W203" i="1"/>
  <c r="U203" i="1"/>
  <c r="I203" i="1"/>
  <c r="S203" i="1"/>
  <c r="Q203" i="1"/>
  <c r="Y203" i="1"/>
  <c r="O203" i="1"/>
  <c r="G203" i="1"/>
  <c r="H203" i="1" s="1"/>
  <c r="M203" i="1"/>
  <c r="E140" i="1"/>
  <c r="F140" i="1" s="1"/>
  <c r="E138" i="1"/>
  <c r="F138" i="1" s="1"/>
  <c r="E201" i="1"/>
  <c r="F201" i="1" s="1"/>
  <c r="E199" i="1"/>
  <c r="F199" i="1" s="1"/>
  <c r="E205" i="1"/>
  <c r="F205" i="1" s="1"/>
  <c r="E198" i="1"/>
  <c r="F198" i="1" s="1"/>
  <c r="E197" i="1"/>
  <c r="F197" i="1" s="1"/>
  <c r="E200" i="1"/>
  <c r="F200" i="1" s="1"/>
  <c r="E203" i="1"/>
  <c r="F203" i="1" s="1"/>
  <c r="E206" i="1"/>
  <c r="F206" i="1" s="1"/>
  <c r="E144" i="1"/>
  <c r="F144" i="1" s="1"/>
  <c r="E139" i="1"/>
  <c r="F139" i="1" s="1"/>
  <c r="E142" i="1"/>
  <c r="F142" i="1" s="1"/>
  <c r="E137" i="1"/>
  <c r="E149" i="1"/>
  <c r="E146" i="1"/>
  <c r="F146" i="1" s="1"/>
  <c r="E143" i="1"/>
  <c r="F143" i="1" s="1"/>
  <c r="E141" i="1"/>
  <c r="F141" i="1" s="1"/>
  <c r="E147" i="1"/>
  <c r="F147" i="1" s="1"/>
  <c r="H148" i="1"/>
  <c r="I148" i="1" s="1"/>
  <c r="H146" i="1"/>
  <c r="I146" i="1" s="1"/>
  <c r="H141" i="1"/>
  <c r="I141" i="1" s="1"/>
  <c r="H145" i="1"/>
  <c r="I145" i="1" s="1"/>
  <c r="H143" i="1"/>
  <c r="I143" i="1" s="1"/>
  <c r="H144" i="1"/>
  <c r="I144" i="1" s="1"/>
  <c r="H139" i="1"/>
  <c r="I139" i="1" s="1"/>
  <c r="G135" i="1"/>
  <c r="G127" i="7" s="1"/>
  <c r="D150" i="1"/>
  <c r="D132" i="7" s="1"/>
  <c r="H142" i="1"/>
  <c r="I142" i="1" s="1"/>
  <c r="H147" i="1"/>
  <c r="E135" i="1"/>
  <c r="H140" i="1"/>
  <c r="H138" i="1"/>
  <c r="I138" i="1" s="1"/>
  <c r="E136" i="1"/>
  <c r="E145" i="1"/>
  <c r="F145" i="1" s="1"/>
  <c r="E148" i="1"/>
  <c r="F148" i="1" s="1"/>
  <c r="C116" i="1"/>
  <c r="C108" i="7" s="1"/>
  <c r="D107" i="1"/>
  <c r="E107" i="1" s="1"/>
  <c r="F107" i="1" s="1"/>
  <c r="D113" i="1"/>
  <c r="E113" i="1" s="1"/>
  <c r="F113" i="1" s="1"/>
  <c r="D104" i="1"/>
  <c r="E104" i="1" s="1"/>
  <c r="F104" i="1" s="1"/>
  <c r="D114" i="1"/>
  <c r="E114" i="1" s="1"/>
  <c r="F114" i="1" s="1"/>
  <c r="D110" i="1"/>
  <c r="E110" i="1" s="1"/>
  <c r="F110" i="1" s="1"/>
  <c r="D111" i="1"/>
  <c r="E111" i="1" s="1"/>
  <c r="F111" i="1" s="1"/>
  <c r="E106" i="1"/>
  <c r="F106" i="1" s="1"/>
  <c r="D112" i="1"/>
  <c r="E112" i="1" s="1"/>
  <c r="F112" i="1" s="1"/>
  <c r="D115" i="1"/>
  <c r="D103" i="1"/>
  <c r="D109" i="1"/>
  <c r="E109" i="1" s="1"/>
  <c r="F109" i="1" s="1"/>
  <c r="D95" i="1"/>
  <c r="D97" i="7" s="1"/>
  <c r="E94" i="1"/>
  <c r="C308" i="7" l="1"/>
  <c r="K316" i="7"/>
  <c r="K322" i="7"/>
  <c r="K319" i="7"/>
  <c r="G103" i="4"/>
  <c r="G302" i="7" s="1"/>
  <c r="E193" i="7"/>
  <c r="E127" i="7"/>
  <c r="F135" i="1"/>
  <c r="F127" i="7" s="1"/>
  <c r="E128" i="7"/>
  <c r="F136" i="1"/>
  <c r="F128" i="7" s="1"/>
  <c r="E129" i="7"/>
  <c r="F137" i="1"/>
  <c r="F129" i="7" s="1"/>
  <c r="E131" i="7"/>
  <c r="F149" i="1"/>
  <c r="F131" i="7" s="1"/>
  <c r="M208" i="1"/>
  <c r="Y208" i="1"/>
  <c r="F323" i="1"/>
  <c r="F191" i="7" s="1"/>
  <c r="E194" i="1"/>
  <c r="D153" i="7"/>
  <c r="E208" i="1"/>
  <c r="K208" i="1"/>
  <c r="I208" i="1"/>
  <c r="I157" i="7" s="1"/>
  <c r="AC208" i="1"/>
  <c r="AE208" i="1"/>
  <c r="U208" i="1"/>
  <c r="W208" i="1"/>
  <c r="G208" i="1"/>
  <c r="G157" i="7" s="1"/>
  <c r="S208" i="1"/>
  <c r="Q208" i="1"/>
  <c r="AG208" i="1"/>
  <c r="AI208" i="1"/>
  <c r="O208" i="1"/>
  <c r="AA208" i="1"/>
  <c r="I195" i="1"/>
  <c r="I154" i="7" s="1"/>
  <c r="G153" i="7"/>
  <c r="H194" i="1"/>
  <c r="H153" i="7" s="1"/>
  <c r="D209" i="1"/>
  <c r="D158" i="7" s="1"/>
  <c r="K196" i="1"/>
  <c r="L196" i="1" s="1"/>
  <c r="E398" i="1"/>
  <c r="D225" i="7"/>
  <c r="F322" i="1"/>
  <c r="F190" i="7" s="1"/>
  <c r="E396" i="1"/>
  <c r="E223" i="7" s="1"/>
  <c r="D223" i="7"/>
  <c r="E410" i="1"/>
  <c r="D229" i="7"/>
  <c r="E227" i="1"/>
  <c r="F470" i="1"/>
  <c r="F72" i="7"/>
  <c r="E196" i="1"/>
  <c r="G195" i="1"/>
  <c r="G154" i="7" s="1"/>
  <c r="I196" i="1"/>
  <c r="K228" i="1"/>
  <c r="H136" i="1"/>
  <c r="G128" i="7"/>
  <c r="E195" i="1"/>
  <c r="G196" i="1"/>
  <c r="E93" i="7"/>
  <c r="E92" i="7"/>
  <c r="H149" i="1"/>
  <c r="H131" i="7" s="1"/>
  <c r="E101" i="1"/>
  <c r="E103" i="7" s="1"/>
  <c r="F332" i="1"/>
  <c r="F193" i="7" s="1"/>
  <c r="K178" i="1"/>
  <c r="I181" i="1"/>
  <c r="E177" i="1"/>
  <c r="H480" i="1"/>
  <c r="H267" i="7" s="1"/>
  <c r="E407" i="1"/>
  <c r="E227" i="7" s="1"/>
  <c r="D152" i="4"/>
  <c r="D352" i="7" s="1"/>
  <c r="E103" i="1"/>
  <c r="D105" i="7"/>
  <c r="F94" i="1"/>
  <c r="F96" i="7" s="1"/>
  <c r="E96" i="7"/>
  <c r="F82" i="1"/>
  <c r="F94" i="7" s="1"/>
  <c r="E94" i="7"/>
  <c r="E115" i="1"/>
  <c r="D107" i="7"/>
  <c r="E102" i="1"/>
  <c r="D104" i="7"/>
  <c r="H137" i="1"/>
  <c r="H129" i="7" s="1"/>
  <c r="L452" i="1"/>
  <c r="E446" i="1"/>
  <c r="L447" i="1"/>
  <c r="E451" i="1"/>
  <c r="H397" i="1"/>
  <c r="H224" i="7" s="1"/>
  <c r="L397" i="1"/>
  <c r="L224" i="7" s="1"/>
  <c r="BO326" i="1"/>
  <c r="T406" i="1"/>
  <c r="V406" i="1" s="1"/>
  <c r="L406" i="1"/>
  <c r="N406" i="1" s="1"/>
  <c r="AN406" i="1"/>
  <c r="AB406" i="1"/>
  <c r="AD406" i="1" s="1"/>
  <c r="X406" i="1"/>
  <c r="Z406" i="1" s="1"/>
  <c r="AV406" i="1"/>
  <c r="AR406" i="1"/>
  <c r="P406" i="1"/>
  <c r="R406" i="1" s="1"/>
  <c r="AJ406" i="1"/>
  <c r="AL406" i="1" s="1"/>
  <c r="H406" i="1"/>
  <c r="AF406" i="1"/>
  <c r="AH406" i="1" s="1"/>
  <c r="L398" i="1"/>
  <c r="P398" i="1"/>
  <c r="H398" i="1"/>
  <c r="H225" i="7" s="1"/>
  <c r="T408" i="1"/>
  <c r="V408" i="1" s="1"/>
  <c r="P408" i="1"/>
  <c r="R408" i="1" s="1"/>
  <c r="BD408" i="1"/>
  <c r="AF408" i="1"/>
  <c r="AH408" i="1" s="1"/>
  <c r="L408" i="1"/>
  <c r="N408" i="1" s="1"/>
  <c r="X408" i="1"/>
  <c r="Z408" i="1" s="1"/>
  <c r="AZ408" i="1"/>
  <c r="AN408" i="1"/>
  <c r="AR408" i="1"/>
  <c r="H408" i="1"/>
  <c r="AJ408" i="1"/>
  <c r="AL408" i="1" s="1"/>
  <c r="AV408" i="1"/>
  <c r="AB408" i="1"/>
  <c r="AD408" i="1" s="1"/>
  <c r="H400" i="1"/>
  <c r="X400" i="1"/>
  <c r="T400" i="1"/>
  <c r="V400" i="1" s="1"/>
  <c r="L400" i="1"/>
  <c r="N400" i="1" s="1"/>
  <c r="P400" i="1"/>
  <c r="R400" i="1" s="1"/>
  <c r="H135" i="1"/>
  <c r="E169" i="1"/>
  <c r="K170" i="1"/>
  <c r="L437" i="1"/>
  <c r="E436" i="1"/>
  <c r="D411" i="1"/>
  <c r="D230" i="7" s="1"/>
  <c r="H396" i="1"/>
  <c r="L403" i="1"/>
  <c r="N403" i="1" s="1"/>
  <c r="P403" i="1"/>
  <c r="R403" i="1" s="1"/>
  <c r="AF403" i="1"/>
  <c r="AH403" i="1" s="1"/>
  <c r="H403" i="1"/>
  <c r="X403" i="1"/>
  <c r="Z403" i="1" s="1"/>
  <c r="AJ403" i="1"/>
  <c r="AB403" i="1"/>
  <c r="AD403" i="1" s="1"/>
  <c r="T403" i="1"/>
  <c r="V403" i="1" s="1"/>
  <c r="H405" i="1"/>
  <c r="P405" i="1"/>
  <c r="R405" i="1" s="1"/>
  <c r="AJ405" i="1"/>
  <c r="AL405" i="1" s="1"/>
  <c r="X405" i="1"/>
  <c r="Z405" i="1" s="1"/>
  <c r="AR405" i="1"/>
  <c r="AN405" i="1"/>
  <c r="AP405" i="1" s="1"/>
  <c r="AB405" i="1"/>
  <c r="AD405" i="1" s="1"/>
  <c r="T405" i="1"/>
  <c r="V405" i="1" s="1"/>
  <c r="L405" i="1"/>
  <c r="N405" i="1" s="1"/>
  <c r="AF405" i="1"/>
  <c r="AH405" i="1" s="1"/>
  <c r="T407" i="1"/>
  <c r="V407" i="1" s="1"/>
  <c r="L407" i="1"/>
  <c r="H407" i="1"/>
  <c r="H227" i="7" s="1"/>
  <c r="AZ407" i="1"/>
  <c r="BB407" i="1" s="1"/>
  <c r="X407" i="1"/>
  <c r="Z407" i="1" s="1"/>
  <c r="AR407" i="1"/>
  <c r="AT407" i="1" s="1"/>
  <c r="AN407" i="1"/>
  <c r="AP407" i="1" s="1"/>
  <c r="P407" i="1"/>
  <c r="R407" i="1" s="1"/>
  <c r="AJ407" i="1"/>
  <c r="AL407" i="1" s="1"/>
  <c r="AF407" i="1"/>
  <c r="AB407" i="1"/>
  <c r="AD407" i="1" s="1"/>
  <c r="AV407" i="1"/>
  <c r="AX407" i="1" s="1"/>
  <c r="L404" i="1"/>
  <c r="N404" i="1" s="1"/>
  <c r="T404" i="1"/>
  <c r="V404" i="1" s="1"/>
  <c r="AF404" i="1"/>
  <c r="AH404" i="1" s="1"/>
  <c r="P404" i="1"/>
  <c r="R404" i="1" s="1"/>
  <c r="H404" i="1"/>
  <c r="AN404" i="1"/>
  <c r="AJ404" i="1"/>
  <c r="AL404" i="1" s="1"/>
  <c r="X404" i="1"/>
  <c r="Z404" i="1" s="1"/>
  <c r="AB404" i="1"/>
  <c r="AD404" i="1" s="1"/>
  <c r="P399" i="1"/>
  <c r="R399" i="1" s="1"/>
  <c r="H399" i="1"/>
  <c r="T399" i="1"/>
  <c r="L399" i="1"/>
  <c r="N399" i="1" s="1"/>
  <c r="L409" i="1"/>
  <c r="N409" i="1" s="1"/>
  <c r="BH409" i="1"/>
  <c r="H409" i="1"/>
  <c r="P409" i="1"/>
  <c r="R409" i="1" s="1"/>
  <c r="BD409" i="1"/>
  <c r="AN409" i="1"/>
  <c r="AP409" i="1" s="1"/>
  <c r="AZ409" i="1"/>
  <c r="AV409" i="1"/>
  <c r="AX409" i="1" s="1"/>
  <c r="AR409" i="1"/>
  <c r="AT409" i="1" s="1"/>
  <c r="AF409" i="1"/>
  <c r="AH409" i="1" s="1"/>
  <c r="AJ409" i="1"/>
  <c r="AL409" i="1" s="1"/>
  <c r="X409" i="1"/>
  <c r="Z409" i="1" s="1"/>
  <c r="AB409" i="1"/>
  <c r="T409" i="1"/>
  <c r="V409" i="1" s="1"/>
  <c r="E397" i="1"/>
  <c r="BH410" i="1"/>
  <c r="P410" i="1"/>
  <c r="R410" i="1" s="1"/>
  <c r="BL410" i="1"/>
  <c r="X410" i="1"/>
  <c r="Z410" i="1" s="1"/>
  <c r="AV410" i="1"/>
  <c r="AZ410" i="1"/>
  <c r="H410" i="1"/>
  <c r="H229" i="7" s="1"/>
  <c r="AR410" i="1"/>
  <c r="AJ410" i="1"/>
  <c r="AL410" i="1" s="1"/>
  <c r="AF410" i="1"/>
  <c r="AH410" i="1" s="1"/>
  <c r="AB410" i="1"/>
  <c r="AD410" i="1" s="1"/>
  <c r="AN410" i="1"/>
  <c r="T410" i="1"/>
  <c r="V410" i="1" s="1"/>
  <c r="BD410" i="1"/>
  <c r="L410" i="1"/>
  <c r="X402" i="1"/>
  <c r="Z402" i="1" s="1"/>
  <c r="P402" i="1"/>
  <c r="R402" i="1" s="1"/>
  <c r="AF402" i="1"/>
  <c r="H402" i="1"/>
  <c r="AB402" i="1"/>
  <c r="AD402" i="1" s="1"/>
  <c r="T402" i="1"/>
  <c r="V402" i="1" s="1"/>
  <c r="L402" i="1"/>
  <c r="N402" i="1" s="1"/>
  <c r="H401" i="1"/>
  <c r="AB401" i="1"/>
  <c r="X401" i="1"/>
  <c r="T401" i="1"/>
  <c r="V401" i="1" s="1"/>
  <c r="L401" i="1"/>
  <c r="N401" i="1" s="1"/>
  <c r="P401" i="1"/>
  <c r="R401" i="1" s="1"/>
  <c r="BO333" i="1"/>
  <c r="J198" i="1"/>
  <c r="BO325" i="1"/>
  <c r="BO329" i="1"/>
  <c r="BO327" i="1"/>
  <c r="BO332" i="1"/>
  <c r="BO330" i="1"/>
  <c r="BO328" i="1"/>
  <c r="BO323" i="1"/>
  <c r="T191" i="7" s="1"/>
  <c r="N385" i="1"/>
  <c r="E377" i="1"/>
  <c r="J383" i="1"/>
  <c r="BO335" i="1"/>
  <c r="T195" i="7" s="1"/>
  <c r="BO334" i="1"/>
  <c r="BO321" i="1"/>
  <c r="T189" i="7" s="1"/>
  <c r="E362" i="1"/>
  <c r="T336" i="1"/>
  <c r="BO322" i="1"/>
  <c r="T190" i="7" s="1"/>
  <c r="E372" i="1"/>
  <c r="L385" i="1"/>
  <c r="BO331" i="1"/>
  <c r="BP407" i="1"/>
  <c r="AK411" i="1"/>
  <c r="K322" i="1"/>
  <c r="K190" i="7" s="1"/>
  <c r="J322" i="1"/>
  <c r="J190" i="7" s="1"/>
  <c r="K330" i="1"/>
  <c r="M330" i="1" s="1"/>
  <c r="J330" i="1"/>
  <c r="J328" i="1"/>
  <c r="K328" i="1"/>
  <c r="M328" i="1" s="1"/>
  <c r="N328" i="1" s="1"/>
  <c r="J323" i="1"/>
  <c r="J191" i="7" s="1"/>
  <c r="K323" i="1"/>
  <c r="K191" i="7" s="1"/>
  <c r="F321" i="1"/>
  <c r="F189" i="7" s="1"/>
  <c r="E336" i="1"/>
  <c r="AZ336" i="1"/>
  <c r="J332" i="1"/>
  <c r="K332" i="1"/>
  <c r="K193" i="7" s="1"/>
  <c r="P336" i="1"/>
  <c r="K334" i="1"/>
  <c r="J334" i="1"/>
  <c r="J321" i="1"/>
  <c r="J189" i="7" s="1"/>
  <c r="H336" i="1"/>
  <c r="H196" i="7" s="1"/>
  <c r="AN336" i="1"/>
  <c r="AF336" i="1"/>
  <c r="X336" i="1"/>
  <c r="AV336" i="1"/>
  <c r="K331" i="1"/>
  <c r="J331" i="1"/>
  <c r="K325" i="1"/>
  <c r="J325" i="1"/>
  <c r="J326" i="1"/>
  <c r="K326" i="1"/>
  <c r="AB336" i="1"/>
  <c r="K329" i="1"/>
  <c r="J329" i="1"/>
  <c r="K327" i="1"/>
  <c r="J327" i="1"/>
  <c r="J335" i="1"/>
  <c r="J195" i="7" s="1"/>
  <c r="K335" i="1"/>
  <c r="BD336" i="1"/>
  <c r="BH336" i="1"/>
  <c r="AR336" i="1"/>
  <c r="AJ336" i="1"/>
  <c r="F335" i="1"/>
  <c r="F195" i="7" s="1"/>
  <c r="BL336" i="1"/>
  <c r="Q196" i="7" s="1"/>
  <c r="L336" i="1"/>
  <c r="L196" i="7" s="1"/>
  <c r="M324" i="1"/>
  <c r="K333" i="1"/>
  <c r="J333" i="1"/>
  <c r="J200" i="1"/>
  <c r="J207" i="1"/>
  <c r="L198" i="1"/>
  <c r="L200" i="1"/>
  <c r="J199" i="1"/>
  <c r="J204" i="1"/>
  <c r="J202" i="1"/>
  <c r="L201" i="1"/>
  <c r="L206" i="1"/>
  <c r="J197" i="1"/>
  <c r="J203" i="1"/>
  <c r="E150" i="1"/>
  <c r="E132" i="7" s="1"/>
  <c r="E95" i="1"/>
  <c r="E97" i="7" s="1"/>
  <c r="J145" i="1"/>
  <c r="K145" i="1" s="1"/>
  <c r="J143" i="1"/>
  <c r="K143" i="1" s="1"/>
  <c r="J138" i="1"/>
  <c r="J139" i="1"/>
  <c r="K139" i="1" s="1"/>
  <c r="J141" i="1"/>
  <c r="K141" i="1" s="1"/>
  <c r="L141" i="1" s="1"/>
  <c r="M141" i="1" s="1"/>
  <c r="I147" i="1"/>
  <c r="J148" i="1"/>
  <c r="K148" i="1" s="1"/>
  <c r="J144" i="1"/>
  <c r="K144" i="1" s="1"/>
  <c r="J142" i="1"/>
  <c r="K142" i="1" s="1"/>
  <c r="J146" i="1"/>
  <c r="K146" i="1" s="1"/>
  <c r="I140" i="1"/>
  <c r="J140" i="1" s="1"/>
  <c r="K140" i="1" s="1"/>
  <c r="L140" i="1" s="1"/>
  <c r="M140" i="1" s="1"/>
  <c r="N140" i="1" s="1"/>
  <c r="O140" i="1" s="1"/>
  <c r="P140" i="1" s="1"/>
  <c r="Q140" i="1" s="1"/>
  <c r="R140" i="1" s="1"/>
  <c r="D116" i="1"/>
  <c r="D108" i="7" s="1"/>
  <c r="K369" i="7" l="1"/>
  <c r="C358" i="7"/>
  <c r="K366" i="7"/>
  <c r="K372" i="7"/>
  <c r="I322" i="7"/>
  <c r="C311" i="7"/>
  <c r="H103" i="4"/>
  <c r="H302" i="7" s="1"/>
  <c r="M322" i="7" s="1"/>
  <c r="M152" i="4"/>
  <c r="M352" i="7" s="1"/>
  <c r="U227" i="7"/>
  <c r="J103" i="4"/>
  <c r="K103" i="4" s="1"/>
  <c r="K302" i="7" s="1"/>
  <c r="M319" i="7" s="1"/>
  <c r="T193" i="7"/>
  <c r="N407" i="1"/>
  <c r="N227" i="7" s="1"/>
  <c r="L227" i="7"/>
  <c r="E103" i="4"/>
  <c r="E302" i="7" s="1"/>
  <c r="J193" i="7"/>
  <c r="H128" i="7"/>
  <c r="E154" i="7"/>
  <c r="F195" i="1"/>
  <c r="F154" i="7" s="1"/>
  <c r="E153" i="7"/>
  <c r="F194" i="1"/>
  <c r="F153" i="7" s="1"/>
  <c r="E157" i="7"/>
  <c r="F208" i="1"/>
  <c r="F157" i="7" s="1"/>
  <c r="E155" i="7"/>
  <c r="F196" i="1"/>
  <c r="F155" i="7" s="1"/>
  <c r="E196" i="7"/>
  <c r="E344" i="1"/>
  <c r="E204" i="7" s="1"/>
  <c r="H208" i="1"/>
  <c r="H157" i="7" s="1"/>
  <c r="I136" i="1"/>
  <c r="I185" i="1"/>
  <c r="AK194" i="1"/>
  <c r="E231" i="1" s="1"/>
  <c r="K240" i="1"/>
  <c r="E228" i="1"/>
  <c r="E239" i="1"/>
  <c r="J195" i="1"/>
  <c r="J154" i="7" s="1"/>
  <c r="F396" i="1"/>
  <c r="F223" i="7" s="1"/>
  <c r="I149" i="1"/>
  <c r="I131" i="7" s="1"/>
  <c r="K181" i="1"/>
  <c r="E178" i="1"/>
  <c r="H195" i="1"/>
  <c r="I243" i="1" s="1"/>
  <c r="E209" i="1"/>
  <c r="E158" i="7" s="1"/>
  <c r="M335" i="1"/>
  <c r="O335" i="1" s="1"/>
  <c r="Q335" i="1" s="1"/>
  <c r="K195" i="7"/>
  <c r="E235" i="1"/>
  <c r="F410" i="1"/>
  <c r="F229" i="7" s="1"/>
  <c r="E229" i="7"/>
  <c r="F397" i="1"/>
  <c r="F224" i="7" s="1"/>
  <c r="E224" i="7"/>
  <c r="F398" i="1"/>
  <c r="F225" i="7" s="1"/>
  <c r="E225" i="7"/>
  <c r="E437" i="1"/>
  <c r="H223" i="7"/>
  <c r="BL411" i="1"/>
  <c r="Q230" i="7" s="1"/>
  <c r="Q229" i="7"/>
  <c r="N410" i="1"/>
  <c r="N229" i="7" s="1"/>
  <c r="L229" i="7"/>
  <c r="N398" i="1"/>
  <c r="N225" i="7" s="1"/>
  <c r="L225" i="7"/>
  <c r="K236" i="1"/>
  <c r="AK135" i="1"/>
  <c r="N127" i="7" s="1"/>
  <c r="H127" i="7"/>
  <c r="J196" i="1"/>
  <c r="J155" i="7" s="1"/>
  <c r="I155" i="7"/>
  <c r="H196" i="1"/>
  <c r="H155" i="7" s="1"/>
  <c r="G155" i="7"/>
  <c r="F101" i="1"/>
  <c r="F103" i="7" s="1"/>
  <c r="E116" i="1"/>
  <c r="E108" i="7" s="1"/>
  <c r="H150" i="1"/>
  <c r="H132" i="7" s="1"/>
  <c r="I137" i="1"/>
  <c r="I129" i="7" s="1"/>
  <c r="F103" i="1"/>
  <c r="F105" i="7" s="1"/>
  <c r="E105" i="7"/>
  <c r="K169" i="4"/>
  <c r="K166" i="4"/>
  <c r="C158" i="4"/>
  <c r="K172" i="4"/>
  <c r="F102" i="1"/>
  <c r="F104" i="7" s="1"/>
  <c r="E104" i="7"/>
  <c r="E170" i="1"/>
  <c r="F407" i="1"/>
  <c r="F227" i="7" s="1"/>
  <c r="G152" i="4"/>
  <c r="G352" i="7" s="1"/>
  <c r="F115" i="1"/>
  <c r="F107" i="7" s="1"/>
  <c r="E107" i="7"/>
  <c r="BH411" i="1"/>
  <c r="J408" i="1"/>
  <c r="BO408" i="1"/>
  <c r="K408" i="1"/>
  <c r="O408" i="1" s="1"/>
  <c r="S408" i="1" s="1"/>
  <c r="W408" i="1" s="1"/>
  <c r="AA408" i="1" s="1"/>
  <c r="AE408" i="1" s="1"/>
  <c r="AI408" i="1" s="1"/>
  <c r="AM408" i="1" s="1"/>
  <c r="AQ408" i="1" s="1"/>
  <c r="J409" i="1"/>
  <c r="K409" i="1"/>
  <c r="O409" i="1" s="1"/>
  <c r="S409" i="1" s="1"/>
  <c r="W409" i="1" s="1"/>
  <c r="AA409" i="1" s="1"/>
  <c r="BO409" i="1"/>
  <c r="N459" i="1"/>
  <c r="E452" i="1"/>
  <c r="J457" i="1"/>
  <c r="N397" i="1"/>
  <c r="N224" i="7" s="1"/>
  <c r="L411" i="1"/>
  <c r="L230" i="7" s="1"/>
  <c r="BO402" i="1"/>
  <c r="BQ402" i="1" s="1"/>
  <c r="K402" i="1"/>
  <c r="O402" i="1" s="1"/>
  <c r="S402" i="1" s="1"/>
  <c r="W402" i="1" s="1"/>
  <c r="AA402" i="1" s="1"/>
  <c r="AE402" i="1" s="1"/>
  <c r="J402" i="1"/>
  <c r="K407" i="1"/>
  <c r="BO407" i="1"/>
  <c r="T227" i="7" s="1"/>
  <c r="J407" i="1"/>
  <c r="AR411" i="1"/>
  <c r="BO398" i="1"/>
  <c r="T225" i="7" s="1"/>
  <c r="K398" i="1"/>
  <c r="J398" i="1"/>
  <c r="J225" i="7" s="1"/>
  <c r="AV411" i="1"/>
  <c r="J397" i="1"/>
  <c r="J224" i="7" s="1"/>
  <c r="E447" i="1"/>
  <c r="L459" i="1"/>
  <c r="K397" i="1"/>
  <c r="K224" i="7" s="1"/>
  <c r="BO397" i="1"/>
  <c r="T224" i="7" s="1"/>
  <c r="BO396" i="1"/>
  <c r="T223" i="7" s="1"/>
  <c r="H411" i="1"/>
  <c r="H230" i="7" s="1"/>
  <c r="J396" i="1"/>
  <c r="J223" i="7" s="1"/>
  <c r="AZ411" i="1"/>
  <c r="BO404" i="1"/>
  <c r="K404" i="1"/>
  <c r="O404" i="1" s="1"/>
  <c r="S404" i="1" s="1"/>
  <c r="W404" i="1" s="1"/>
  <c r="AA404" i="1" s="1"/>
  <c r="AE404" i="1" s="1"/>
  <c r="AI404" i="1" s="1"/>
  <c r="AM404" i="1" s="1"/>
  <c r="J404" i="1"/>
  <c r="BO400" i="1"/>
  <c r="BQ400" i="1" s="1"/>
  <c r="K400" i="1"/>
  <c r="O400" i="1" s="1"/>
  <c r="S400" i="1" s="1"/>
  <c r="W400" i="1" s="1"/>
  <c r="J400" i="1"/>
  <c r="BD411" i="1"/>
  <c r="AJ411" i="1"/>
  <c r="AL403" i="1"/>
  <c r="AL411" i="1" s="1"/>
  <c r="AB411" i="1"/>
  <c r="AD401" i="1"/>
  <c r="T411" i="1"/>
  <c r="V399" i="1"/>
  <c r="V411" i="1" s="1"/>
  <c r="AF411" i="1"/>
  <c r="AH402" i="1"/>
  <c r="AN411" i="1"/>
  <c r="J403" i="1"/>
  <c r="BO403" i="1"/>
  <c r="K403" i="1"/>
  <c r="O403" i="1" s="1"/>
  <c r="S403" i="1" s="1"/>
  <c r="W403" i="1" s="1"/>
  <c r="AA403" i="1" s="1"/>
  <c r="AE403" i="1" s="1"/>
  <c r="AI403" i="1" s="1"/>
  <c r="BP403" i="1" s="1"/>
  <c r="X411" i="1"/>
  <c r="Z400" i="1"/>
  <c r="P411" i="1"/>
  <c r="R398" i="1"/>
  <c r="R411" i="1" s="1"/>
  <c r="J401" i="1"/>
  <c r="BO401" i="1"/>
  <c r="K401" i="1"/>
  <c r="O401" i="1" s="1"/>
  <c r="S401" i="1" s="1"/>
  <c r="W401" i="1" s="1"/>
  <c r="K410" i="1"/>
  <c r="J410" i="1"/>
  <c r="J229" i="7" s="1"/>
  <c r="BO410" i="1"/>
  <c r="T229" i="7" s="1"/>
  <c r="BO399" i="1"/>
  <c r="BQ399" i="1" s="1"/>
  <c r="J399" i="1"/>
  <c r="K399" i="1"/>
  <c r="O399" i="1" s="1"/>
  <c r="S399" i="1" s="1"/>
  <c r="J405" i="1"/>
  <c r="BO405" i="1"/>
  <c r="BQ405" i="1" s="1"/>
  <c r="K405" i="1"/>
  <c r="O405" i="1" s="1"/>
  <c r="S405" i="1" s="1"/>
  <c r="W405" i="1" s="1"/>
  <c r="AA405" i="1" s="1"/>
  <c r="AE405" i="1" s="1"/>
  <c r="AI405" i="1" s="1"/>
  <c r="AM405" i="1" s="1"/>
  <c r="AQ405" i="1" s="1"/>
  <c r="AT405" i="1" s="1"/>
  <c r="E411" i="1"/>
  <c r="K406" i="1"/>
  <c r="O406" i="1" s="1"/>
  <c r="S406" i="1" s="1"/>
  <c r="W406" i="1" s="1"/>
  <c r="AA406" i="1" s="1"/>
  <c r="AE406" i="1" s="1"/>
  <c r="AI406" i="1" s="1"/>
  <c r="AM406" i="1" s="1"/>
  <c r="AQ406" i="1" s="1"/>
  <c r="AU406" i="1" s="1"/>
  <c r="BO406" i="1"/>
  <c r="J406" i="1"/>
  <c r="E364" i="1"/>
  <c r="J366" i="1"/>
  <c r="M322" i="1"/>
  <c r="M190" i="7" s="1"/>
  <c r="L381" i="1"/>
  <c r="E380" i="1"/>
  <c r="J385" i="1"/>
  <c r="O330" i="1"/>
  <c r="N324" i="1"/>
  <c r="O328" i="1"/>
  <c r="Q328" i="1" s="1"/>
  <c r="BQ321" i="1"/>
  <c r="V189" i="7" s="1"/>
  <c r="E366" i="1"/>
  <c r="AT408" i="1"/>
  <c r="BF409" i="1"/>
  <c r="AP404" i="1"/>
  <c r="BP404" i="1"/>
  <c r="AP408" i="1"/>
  <c r="AP406" i="1"/>
  <c r="BB409" i="1"/>
  <c r="M332" i="1"/>
  <c r="M193" i="7" s="1"/>
  <c r="M331" i="1"/>
  <c r="O331" i="1" s="1"/>
  <c r="Q331" i="1" s="1"/>
  <c r="M334" i="1"/>
  <c r="O334" i="1" s="1"/>
  <c r="M327" i="1"/>
  <c r="M325" i="1"/>
  <c r="O325" i="1" s="1"/>
  <c r="M326" i="1"/>
  <c r="M333" i="1"/>
  <c r="N330" i="1"/>
  <c r="M329" i="1"/>
  <c r="O329" i="1" s="1"/>
  <c r="M323" i="1"/>
  <c r="M191" i="7" s="1"/>
  <c r="J336" i="1"/>
  <c r="J196" i="7" s="1"/>
  <c r="O324" i="1"/>
  <c r="L202" i="1"/>
  <c r="L197" i="1"/>
  <c r="N197" i="1" s="1"/>
  <c r="N206" i="1"/>
  <c r="N200" i="1"/>
  <c r="J205" i="1"/>
  <c r="J208" i="1"/>
  <c r="J157" i="7" s="1"/>
  <c r="L199" i="1"/>
  <c r="N199" i="1" s="1"/>
  <c r="L203" i="1"/>
  <c r="N203" i="1"/>
  <c r="N201" i="1"/>
  <c r="N198" i="1"/>
  <c r="L207" i="1"/>
  <c r="N207" i="1" s="1"/>
  <c r="P207" i="1" s="1"/>
  <c r="R207" i="1" s="1"/>
  <c r="L204" i="1"/>
  <c r="N204" i="1" s="1"/>
  <c r="K138" i="1"/>
  <c r="L138" i="1" s="1"/>
  <c r="M138" i="1" s="1"/>
  <c r="N138" i="1" s="1"/>
  <c r="L146" i="1"/>
  <c r="M146" i="1" s="1"/>
  <c r="L144" i="1"/>
  <c r="M144" i="1" s="1"/>
  <c r="N144" i="1" s="1"/>
  <c r="O144" i="1" s="1"/>
  <c r="L145" i="1"/>
  <c r="M145" i="1" s="1"/>
  <c r="L142" i="1"/>
  <c r="M142" i="1" s="1"/>
  <c r="L148" i="1"/>
  <c r="N141" i="1"/>
  <c r="O141" i="1" s="1"/>
  <c r="L139" i="1"/>
  <c r="M139" i="1" s="1"/>
  <c r="L143" i="1"/>
  <c r="M143" i="1" s="1"/>
  <c r="J147" i="1"/>
  <c r="K147" i="1" s="1"/>
  <c r="AK140" i="1"/>
  <c r="I184" i="4" l="1"/>
  <c r="I385" i="7"/>
  <c r="C362" i="7"/>
  <c r="C162" i="4"/>
  <c r="N152" i="4"/>
  <c r="N352" i="7" s="1"/>
  <c r="I372" i="7"/>
  <c r="I381" i="7"/>
  <c r="C361" i="7"/>
  <c r="M331" i="7"/>
  <c r="M328" i="7"/>
  <c r="I316" i="7"/>
  <c r="I331" i="7"/>
  <c r="I328" i="7"/>
  <c r="C309" i="7"/>
  <c r="J302" i="7"/>
  <c r="M128" i="4"/>
  <c r="I128" i="7"/>
  <c r="E152" i="4"/>
  <c r="E352" i="7" s="1"/>
  <c r="J227" i="7"/>
  <c r="M131" i="4"/>
  <c r="O407" i="1"/>
  <c r="S407" i="1" s="1"/>
  <c r="W407" i="1" s="1"/>
  <c r="AA407" i="1" s="1"/>
  <c r="AE407" i="1" s="1"/>
  <c r="AI407" i="1" s="1"/>
  <c r="AM407" i="1" s="1"/>
  <c r="AQ407" i="1" s="1"/>
  <c r="AU407" i="1" s="1"/>
  <c r="AY407" i="1" s="1"/>
  <c r="K227" i="7"/>
  <c r="E230" i="7"/>
  <c r="E419" i="1"/>
  <c r="E238" i="7" s="1"/>
  <c r="E181" i="1"/>
  <c r="K182" i="1"/>
  <c r="J136" i="1"/>
  <c r="N153" i="7"/>
  <c r="E240" i="1"/>
  <c r="AK195" i="1"/>
  <c r="N154" i="7" s="1"/>
  <c r="K243" i="1"/>
  <c r="E236" i="1"/>
  <c r="H154" i="7"/>
  <c r="E173" i="1"/>
  <c r="J149" i="1"/>
  <c r="J131" i="7" s="1"/>
  <c r="H209" i="1"/>
  <c r="H158" i="7" s="1"/>
  <c r="O398" i="1"/>
  <c r="BP398" i="1" s="1"/>
  <c r="U225" i="7" s="1"/>
  <c r="K225" i="7"/>
  <c r="O410" i="1"/>
  <c r="S410" i="1" s="1"/>
  <c r="W410" i="1" s="1"/>
  <c r="AA410" i="1" s="1"/>
  <c r="AE410" i="1" s="1"/>
  <c r="AI410" i="1" s="1"/>
  <c r="AM410" i="1" s="1"/>
  <c r="AQ410" i="1" s="1"/>
  <c r="K229" i="7"/>
  <c r="N335" i="1"/>
  <c r="N195" i="7" s="1"/>
  <c r="M195" i="7"/>
  <c r="AK196" i="1"/>
  <c r="N155" i="7" s="1"/>
  <c r="J137" i="1"/>
  <c r="BQ407" i="1"/>
  <c r="V227" i="7" s="1"/>
  <c r="J152" i="4"/>
  <c r="J352" i="7" s="1"/>
  <c r="C161" i="4"/>
  <c r="I172" i="4"/>
  <c r="I180" i="4"/>
  <c r="H152" i="4"/>
  <c r="BQ404" i="1"/>
  <c r="BQ403" i="1"/>
  <c r="Q330" i="1"/>
  <c r="R330" i="1" s="1"/>
  <c r="E441" i="1"/>
  <c r="BO411" i="1"/>
  <c r="G419" i="1" s="1"/>
  <c r="G238" i="7" s="1"/>
  <c r="BQ396" i="1"/>
  <c r="V223" i="7" s="1"/>
  <c r="AD409" i="1"/>
  <c r="AD411" i="1" s="1"/>
  <c r="AE409" i="1"/>
  <c r="AI409" i="1" s="1"/>
  <c r="AM409" i="1" s="1"/>
  <c r="AQ409" i="1" s="1"/>
  <c r="AU409" i="1" s="1"/>
  <c r="AY409" i="1" s="1"/>
  <c r="BC409" i="1" s="1"/>
  <c r="BG409" i="1" s="1"/>
  <c r="AH407" i="1"/>
  <c r="AH411" i="1" s="1"/>
  <c r="J459" i="1"/>
  <c r="BQ397" i="1"/>
  <c r="J411" i="1"/>
  <c r="J230" i="7" s="1"/>
  <c r="J441" i="1"/>
  <c r="E439" i="1"/>
  <c r="Z401" i="1"/>
  <c r="Z411" i="1" s="1"/>
  <c r="AA401" i="1"/>
  <c r="BP401" i="1" s="1"/>
  <c r="BQ401" i="1" s="1"/>
  <c r="N411" i="1"/>
  <c r="N230" i="7" s="1"/>
  <c r="R328" i="1"/>
  <c r="N332" i="1"/>
  <c r="N193" i="7" s="1"/>
  <c r="S328" i="1"/>
  <c r="U328" i="1" s="1"/>
  <c r="V328" i="1" s="1"/>
  <c r="N326" i="1"/>
  <c r="N334" i="1"/>
  <c r="E381" i="1"/>
  <c r="L383" i="1"/>
  <c r="BP322" i="1"/>
  <c r="U190" i="7" s="1"/>
  <c r="N386" i="1"/>
  <c r="N322" i="1"/>
  <c r="N331" i="1"/>
  <c r="N323" i="1"/>
  <c r="N191" i="7" s="1"/>
  <c r="N325" i="1"/>
  <c r="S335" i="1"/>
  <c r="U335" i="1" s="1"/>
  <c r="R335" i="1"/>
  <c r="N333" i="1"/>
  <c r="N329" i="1"/>
  <c r="N327" i="1"/>
  <c r="O332" i="1"/>
  <c r="Q332" i="1" s="1"/>
  <c r="R332" i="1" s="1"/>
  <c r="AT410" i="1"/>
  <c r="BJ409" i="1"/>
  <c r="AX406" i="1"/>
  <c r="AP410" i="1"/>
  <c r="AP411" i="1" s="1"/>
  <c r="AO411" i="1"/>
  <c r="BP406" i="1"/>
  <c r="BQ406" i="1" s="1"/>
  <c r="BP409" i="1"/>
  <c r="BQ409" i="1" s="1"/>
  <c r="AT406" i="1"/>
  <c r="AS411" i="1"/>
  <c r="AU408" i="1"/>
  <c r="Q329" i="1"/>
  <c r="R329" i="1" s="1"/>
  <c r="Q325" i="1"/>
  <c r="R325" i="1" s="1"/>
  <c r="O323" i="1"/>
  <c r="Q323" i="1" s="1"/>
  <c r="BP323" i="1" s="1"/>
  <c r="O333" i="1"/>
  <c r="O327" i="1"/>
  <c r="Q334" i="1"/>
  <c r="R334" i="1" s="1"/>
  <c r="Q324" i="1"/>
  <c r="S324" i="1" s="1"/>
  <c r="U324" i="1" s="1"/>
  <c r="S331" i="1"/>
  <c r="R331" i="1"/>
  <c r="M336" i="1"/>
  <c r="M196" i="7" s="1"/>
  <c r="O326" i="1"/>
  <c r="P201" i="1"/>
  <c r="R201" i="1" s="1"/>
  <c r="T207" i="1"/>
  <c r="P199" i="1"/>
  <c r="R199" i="1"/>
  <c r="P204" i="1"/>
  <c r="R204" i="1" s="1"/>
  <c r="T204" i="1" s="1"/>
  <c r="P203" i="1"/>
  <c r="P198" i="1"/>
  <c r="AK198" i="1" s="1"/>
  <c r="N202" i="1"/>
  <c r="P202" i="1" s="1"/>
  <c r="L205" i="1"/>
  <c r="J209" i="1"/>
  <c r="J158" i="7" s="1"/>
  <c r="L208" i="1"/>
  <c r="AK197" i="1"/>
  <c r="AK138" i="1"/>
  <c r="P144" i="1"/>
  <c r="Q144" i="1" s="1"/>
  <c r="N146" i="1"/>
  <c r="P141" i="1"/>
  <c r="Q141" i="1" s="1"/>
  <c r="L147" i="1"/>
  <c r="M148" i="1"/>
  <c r="N143" i="1"/>
  <c r="N142" i="1"/>
  <c r="O142" i="1" s="1"/>
  <c r="N139" i="1"/>
  <c r="O139" i="1" s="1"/>
  <c r="P139" i="1" s="1"/>
  <c r="N145" i="1"/>
  <c r="O145" i="1" s="1"/>
  <c r="M178" i="4" l="1"/>
  <c r="I382" i="7"/>
  <c r="I383" i="7" s="1"/>
  <c r="C359" i="7"/>
  <c r="M382" i="7"/>
  <c r="M379" i="7"/>
  <c r="I366" i="7"/>
  <c r="I379" i="7"/>
  <c r="I369" i="7"/>
  <c r="I378" i="7"/>
  <c r="C360" i="7"/>
  <c r="I319" i="7"/>
  <c r="I327" i="7"/>
  <c r="C310" i="7"/>
  <c r="M181" i="4"/>
  <c r="C159" i="4"/>
  <c r="F152" i="4"/>
  <c r="M166" i="4" s="1"/>
  <c r="J128" i="7"/>
  <c r="I166" i="4"/>
  <c r="I178" i="4"/>
  <c r="I181" i="4"/>
  <c r="E243" i="1"/>
  <c r="E182" i="1"/>
  <c r="K185" i="1"/>
  <c r="AK136" i="1"/>
  <c r="N128" i="7" s="1"/>
  <c r="K149" i="1"/>
  <c r="L149" i="1" s="1"/>
  <c r="M149" i="1" s="1"/>
  <c r="N149" i="1" s="1"/>
  <c r="O149" i="1" s="1"/>
  <c r="P149" i="1" s="1"/>
  <c r="Q149" i="1" s="1"/>
  <c r="R149" i="1" s="1"/>
  <c r="S149" i="1" s="1"/>
  <c r="BQ398" i="1"/>
  <c r="V225" i="7" s="1"/>
  <c r="M172" i="4"/>
  <c r="H352" i="7"/>
  <c r="M372" i="7" s="1"/>
  <c r="F480" i="1"/>
  <c r="F267" i="7" s="1"/>
  <c r="T230" i="7"/>
  <c r="E383" i="1"/>
  <c r="N190" i="7"/>
  <c r="E459" i="1"/>
  <c r="V224" i="7"/>
  <c r="BQ323" i="1"/>
  <c r="V191" i="7" s="1"/>
  <c r="U191" i="7"/>
  <c r="J150" i="1"/>
  <c r="J132" i="7" s="1"/>
  <c r="J129" i="7"/>
  <c r="S325" i="1"/>
  <c r="U325" i="1" s="1"/>
  <c r="V325" i="1" s="1"/>
  <c r="I169" i="4"/>
  <c r="K152" i="4"/>
  <c r="I177" i="4"/>
  <c r="C160" i="4"/>
  <c r="K137" i="1"/>
  <c r="M147" i="1"/>
  <c r="N147" i="1" s="1"/>
  <c r="S330" i="1"/>
  <c r="W328" i="1"/>
  <c r="Y328" i="1" s="1"/>
  <c r="Z328" i="1" s="1"/>
  <c r="V335" i="1"/>
  <c r="W335" i="1"/>
  <c r="Y335" i="1" s="1"/>
  <c r="Z335" i="1" s="1"/>
  <c r="N336" i="1"/>
  <c r="N196" i="7" s="1"/>
  <c r="J386" i="1"/>
  <c r="BQ322" i="1"/>
  <c r="V190" i="7" s="1"/>
  <c r="R324" i="1"/>
  <c r="BP324" i="1"/>
  <c r="BQ324" i="1" s="1"/>
  <c r="AT411" i="1"/>
  <c r="AU410" i="1"/>
  <c r="S332" i="1"/>
  <c r="U332" i="1" s="1"/>
  <c r="Q333" i="1"/>
  <c r="S333" i="1" s="1"/>
  <c r="S334" i="1"/>
  <c r="U334" i="1" s="1"/>
  <c r="S329" i="1"/>
  <c r="R323" i="1"/>
  <c r="Q326" i="1"/>
  <c r="S326" i="1" s="1"/>
  <c r="V324" i="1"/>
  <c r="U331" i="1"/>
  <c r="W331" i="1" s="1"/>
  <c r="Q327" i="1"/>
  <c r="S327" i="1" s="1"/>
  <c r="N208" i="1"/>
  <c r="P208" i="1"/>
  <c r="V204" i="1"/>
  <c r="R202" i="1"/>
  <c r="T202" i="1"/>
  <c r="L209" i="1"/>
  <c r="N205" i="1"/>
  <c r="V207" i="1"/>
  <c r="P206" i="1"/>
  <c r="AK199" i="1"/>
  <c r="P200" i="1"/>
  <c r="T201" i="1"/>
  <c r="R203" i="1"/>
  <c r="O146" i="1"/>
  <c r="N148" i="1"/>
  <c r="O148" i="1" s="1"/>
  <c r="P148" i="1" s="1"/>
  <c r="Q148" i="1" s="1"/>
  <c r="R148" i="1" s="1"/>
  <c r="S148" i="1" s="1"/>
  <c r="R144" i="1"/>
  <c r="S144" i="1" s="1"/>
  <c r="O143" i="1"/>
  <c r="P143" i="1" s="1"/>
  <c r="Q143" i="1" s="1"/>
  <c r="P145" i="1"/>
  <c r="Q145" i="1" s="1"/>
  <c r="R141" i="1"/>
  <c r="S141" i="1" s="1"/>
  <c r="T141" i="1" s="1"/>
  <c r="AK139" i="1"/>
  <c r="P142" i="1"/>
  <c r="Q142" i="1" s="1"/>
  <c r="R142" i="1" s="1"/>
  <c r="S142" i="1" s="1"/>
  <c r="T142" i="1" s="1"/>
  <c r="U142" i="1" s="1"/>
  <c r="V142" i="1" s="1"/>
  <c r="F352" i="7" l="1"/>
  <c r="M366" i="7" s="1"/>
  <c r="I182" i="4"/>
  <c r="E185" i="1"/>
  <c r="M169" i="4"/>
  <c r="K352" i="7"/>
  <c r="M369" i="7" s="1"/>
  <c r="L137" i="1"/>
  <c r="AA335" i="1"/>
  <c r="AC335" i="1" s="1"/>
  <c r="AD335" i="1" s="1"/>
  <c r="U330" i="1"/>
  <c r="V330" i="1" s="1"/>
  <c r="Q336" i="1"/>
  <c r="AA328" i="1"/>
  <c r="AC328" i="1" s="1"/>
  <c r="AD328" i="1" s="1"/>
  <c r="N209" i="1"/>
  <c r="W325" i="1"/>
  <c r="Y325" i="1" s="1"/>
  <c r="Z325" i="1" s="1"/>
  <c r="R327" i="1"/>
  <c r="R326" i="1"/>
  <c r="R333" i="1"/>
  <c r="E385" i="1"/>
  <c r="V331" i="1"/>
  <c r="AW411" i="1"/>
  <c r="AX408" i="1"/>
  <c r="AY408" i="1"/>
  <c r="U329" i="1"/>
  <c r="W334" i="1"/>
  <c r="V334" i="1"/>
  <c r="U326" i="1"/>
  <c r="W326" i="1" s="1"/>
  <c r="N150" i="1"/>
  <c r="U327" i="1"/>
  <c r="V327" i="1" s="1"/>
  <c r="Y331" i="1"/>
  <c r="Z331" i="1" s="1"/>
  <c r="U333" i="1"/>
  <c r="V333" i="1" s="1"/>
  <c r="W332" i="1"/>
  <c r="V332" i="1"/>
  <c r="O147" i="1"/>
  <c r="P147" i="1" s="1"/>
  <c r="Q147" i="1" s="1"/>
  <c r="V201" i="1"/>
  <c r="AK201" i="1" s="1"/>
  <c r="T203" i="1"/>
  <c r="V203" i="1" s="1"/>
  <c r="V202" i="1"/>
  <c r="R206" i="1"/>
  <c r="X207" i="1"/>
  <c r="P205" i="1"/>
  <c r="R205" i="1" s="1"/>
  <c r="T205" i="1" s="1"/>
  <c r="V205" i="1" s="1"/>
  <c r="R208" i="1"/>
  <c r="X204" i="1"/>
  <c r="R145" i="1"/>
  <c r="S145" i="1" s="1"/>
  <c r="R143" i="1"/>
  <c r="S143" i="1" s="1"/>
  <c r="AK142" i="1"/>
  <c r="T148" i="1"/>
  <c r="U148" i="1" s="1"/>
  <c r="V148" i="1" s="1"/>
  <c r="W148" i="1" s="1"/>
  <c r="T149" i="1"/>
  <c r="U149" i="1" s="1"/>
  <c r="T144" i="1"/>
  <c r="U144" i="1" s="1"/>
  <c r="P146" i="1"/>
  <c r="Q146" i="1" s="1"/>
  <c r="R146" i="1" s="1"/>
  <c r="S146" i="1" s="1"/>
  <c r="AK141" i="1"/>
  <c r="AK137" i="1" l="1"/>
  <c r="N129" i="7" s="1"/>
  <c r="L150" i="1"/>
  <c r="AE335" i="1"/>
  <c r="AG335" i="1" s="1"/>
  <c r="AH335" i="1" s="1"/>
  <c r="W330" i="1"/>
  <c r="W333" i="1"/>
  <c r="Y333" i="1" s="1"/>
  <c r="Z333" i="1" s="1"/>
  <c r="AE328" i="1"/>
  <c r="AA331" i="1"/>
  <c r="AC331" i="1" s="1"/>
  <c r="AD331" i="1" s="1"/>
  <c r="R336" i="1"/>
  <c r="BP325" i="1"/>
  <c r="BQ325" i="1" s="1"/>
  <c r="V329" i="1"/>
  <c r="AX410" i="1"/>
  <c r="AX411" i="1" s="1"/>
  <c r="AY410" i="1"/>
  <c r="Y326" i="1"/>
  <c r="AA326" i="1" s="1"/>
  <c r="AC326" i="1" s="1"/>
  <c r="BP326" i="1" s="1"/>
  <c r="BQ326" i="1" s="1"/>
  <c r="W329" i="1"/>
  <c r="V326" i="1"/>
  <c r="U336" i="1"/>
  <c r="Y332" i="1"/>
  <c r="AA332" i="1" s="1"/>
  <c r="W327" i="1"/>
  <c r="Y327" i="1" s="1"/>
  <c r="Y334" i="1"/>
  <c r="AA334" i="1" s="1"/>
  <c r="AC334" i="1" s="1"/>
  <c r="X205" i="1"/>
  <c r="Z205" i="1" s="1"/>
  <c r="Z204" i="1"/>
  <c r="T206" i="1"/>
  <c r="P150" i="1"/>
  <c r="X202" i="1"/>
  <c r="R200" i="1"/>
  <c r="T200" i="1" s="1"/>
  <c r="P209" i="1"/>
  <c r="Z207" i="1"/>
  <c r="X203" i="1"/>
  <c r="Z203" i="1" s="1"/>
  <c r="V149" i="1"/>
  <c r="W149" i="1" s="1"/>
  <c r="T146" i="1"/>
  <c r="U146" i="1" s="1"/>
  <c r="X148" i="1"/>
  <c r="Y148" i="1" s="1"/>
  <c r="T143" i="1"/>
  <c r="V144" i="1"/>
  <c r="W144" i="1" s="1"/>
  <c r="R147" i="1"/>
  <c r="R150" i="1" s="1"/>
  <c r="T145" i="1"/>
  <c r="U145" i="1" s="1"/>
  <c r="AA333" i="1" l="1"/>
  <c r="AC333" i="1" s="1"/>
  <c r="AE333" i="1" s="1"/>
  <c r="AG328" i="1"/>
  <c r="AH328" i="1" s="1"/>
  <c r="V336" i="1"/>
  <c r="Y330" i="1"/>
  <c r="Z330" i="1" s="1"/>
  <c r="AI335" i="1"/>
  <c r="AK335" i="1" s="1"/>
  <c r="AL335" i="1" s="1"/>
  <c r="Z334" i="1"/>
  <c r="Z332" i="1"/>
  <c r="BA411" i="1"/>
  <c r="BB408" i="1"/>
  <c r="BC408" i="1"/>
  <c r="Y329" i="1"/>
  <c r="AA329" i="1" s="1"/>
  <c r="AC332" i="1"/>
  <c r="AD332" i="1" s="1"/>
  <c r="AE334" i="1"/>
  <c r="AG334" i="1" s="1"/>
  <c r="AD334" i="1"/>
  <c r="AA327" i="1"/>
  <c r="Z327" i="1"/>
  <c r="AD326" i="1"/>
  <c r="AE331" i="1"/>
  <c r="Z326" i="1"/>
  <c r="S147" i="1"/>
  <c r="T147" i="1" s="1"/>
  <c r="T150" i="1" s="1"/>
  <c r="AB204" i="1"/>
  <c r="AK203" i="1"/>
  <c r="R209" i="1"/>
  <c r="AK200" i="1"/>
  <c r="AK202" i="1"/>
  <c r="AB207" i="1"/>
  <c r="T208" i="1"/>
  <c r="T209" i="1" s="1"/>
  <c r="AB205" i="1"/>
  <c r="AD205" i="1" s="1"/>
  <c r="V206" i="1"/>
  <c r="Z148" i="1"/>
  <c r="AA148" i="1" s="1"/>
  <c r="V146" i="1"/>
  <c r="W146" i="1" s="1"/>
  <c r="X149" i="1"/>
  <c r="Y149" i="1" s="1"/>
  <c r="X144" i="1"/>
  <c r="Y144" i="1" s="1"/>
  <c r="Z144" i="1" s="1"/>
  <c r="V145" i="1"/>
  <c r="W145" i="1" s="1"/>
  <c r="X145" i="1" s="1"/>
  <c r="Y145" i="1" s="1"/>
  <c r="Z145" i="1" s="1"/>
  <c r="AA145" i="1" s="1"/>
  <c r="AB145" i="1" s="1"/>
  <c r="U143" i="1"/>
  <c r="Y336" i="1" l="1"/>
  <c r="AI328" i="1"/>
  <c r="AK328" i="1" s="1"/>
  <c r="AA330" i="1"/>
  <c r="AC330" i="1" s="1"/>
  <c r="AD330" i="1" s="1"/>
  <c r="Z329" i="1"/>
  <c r="Z336" i="1" s="1"/>
  <c r="AM335" i="1"/>
  <c r="AO335" i="1" s="1"/>
  <c r="AD333" i="1"/>
  <c r="BF408" i="1"/>
  <c r="BP408" i="1"/>
  <c r="BQ408" i="1" s="1"/>
  <c r="BB410" i="1"/>
  <c r="BB411" i="1" s="1"/>
  <c r="BC410" i="1"/>
  <c r="AE332" i="1"/>
  <c r="AG333" i="1"/>
  <c r="AH333" i="1" s="1"/>
  <c r="AG331" i="1"/>
  <c r="AC327" i="1"/>
  <c r="AC329" i="1"/>
  <c r="AD329" i="1" s="1"/>
  <c r="AI334" i="1"/>
  <c r="AH334" i="1"/>
  <c r="AK205" i="1"/>
  <c r="X206" i="1"/>
  <c r="AD207" i="1"/>
  <c r="U147" i="1"/>
  <c r="V147" i="1" s="1"/>
  <c r="W147" i="1" s="1"/>
  <c r="X147" i="1" s="1"/>
  <c r="Y147" i="1" s="1"/>
  <c r="AK204" i="1"/>
  <c r="AK144" i="1"/>
  <c r="Z149" i="1"/>
  <c r="AA149" i="1" s="1"/>
  <c r="X146" i="1"/>
  <c r="Y146" i="1" s="1"/>
  <c r="AB148" i="1"/>
  <c r="AC148" i="1" s="1"/>
  <c r="V143" i="1"/>
  <c r="W143" i="1" s="1"/>
  <c r="X143" i="1" s="1"/>
  <c r="AK145" i="1"/>
  <c r="BP328" i="1" l="1"/>
  <c r="BQ328" i="1" s="1"/>
  <c r="AL328" i="1"/>
  <c r="AE330" i="1"/>
  <c r="AE329" i="1"/>
  <c r="AG329" i="1" s="1"/>
  <c r="AI329" i="1" s="1"/>
  <c r="AK329" i="1" s="1"/>
  <c r="AP335" i="1"/>
  <c r="AQ335" i="1"/>
  <c r="AS335" i="1" s="1"/>
  <c r="AT335" i="1" s="1"/>
  <c r="AH331" i="1"/>
  <c r="AE327" i="1"/>
  <c r="AG327" i="1" s="1"/>
  <c r="AH327" i="1" s="1"/>
  <c r="AI331" i="1"/>
  <c r="AK334" i="1"/>
  <c r="AM334" i="1" s="1"/>
  <c r="AD327" i="1"/>
  <c r="AD336" i="1" s="1"/>
  <c r="AC336" i="1"/>
  <c r="AI333" i="1"/>
  <c r="AG332" i="1"/>
  <c r="AF207" i="1"/>
  <c r="AH207" i="1"/>
  <c r="Z206" i="1"/>
  <c r="V208" i="1"/>
  <c r="V150" i="1"/>
  <c r="X150" i="1"/>
  <c r="AD148" i="1"/>
  <c r="AE148" i="1" s="1"/>
  <c r="Z146" i="1"/>
  <c r="AA146" i="1" s="1"/>
  <c r="AB146" i="1" s="1"/>
  <c r="AC146" i="1" s="1"/>
  <c r="AD146" i="1" s="1"/>
  <c r="AK143" i="1"/>
  <c r="AB149" i="1"/>
  <c r="Z147" i="1"/>
  <c r="AA147" i="1" s="1"/>
  <c r="AB147" i="1" s="1"/>
  <c r="AC147" i="1" s="1"/>
  <c r="AK207" i="1" l="1"/>
  <c r="AG330" i="1"/>
  <c r="AH330" i="1" s="1"/>
  <c r="AU335" i="1"/>
  <c r="AW335" i="1" s="1"/>
  <c r="AX335" i="1" s="1"/>
  <c r="AK331" i="1"/>
  <c r="AL331" i="1" s="1"/>
  <c r="BP327" i="1"/>
  <c r="BQ327" i="1" s="1"/>
  <c r="AH332" i="1"/>
  <c r="AH329" i="1"/>
  <c r="AL334" i="1"/>
  <c r="AI332" i="1"/>
  <c r="BF410" i="1"/>
  <c r="BF411" i="1" s="1"/>
  <c r="BE411" i="1"/>
  <c r="BG410" i="1"/>
  <c r="AK333" i="1"/>
  <c r="AM333" i="1" s="1"/>
  <c r="AO334" i="1"/>
  <c r="AP334" i="1" s="1"/>
  <c r="AM329" i="1"/>
  <c r="AO329" i="1" s="1"/>
  <c r="BP329" i="1" s="1"/>
  <c r="BQ329" i="1" s="1"/>
  <c r="AL329" i="1"/>
  <c r="Z150" i="1"/>
  <c r="V209" i="1"/>
  <c r="AB206" i="1"/>
  <c r="X208" i="1"/>
  <c r="AD147" i="1"/>
  <c r="AE147" i="1" s="1"/>
  <c r="AF147" i="1" s="1"/>
  <c r="AB150" i="1"/>
  <c r="AF148" i="1"/>
  <c r="AG148" i="1" s="1"/>
  <c r="AH148" i="1" s="1"/>
  <c r="AC149" i="1"/>
  <c r="AK146" i="1"/>
  <c r="AH336" i="1" l="1"/>
  <c r="AG336" i="1"/>
  <c r="AI330" i="1"/>
  <c r="AK332" i="1"/>
  <c r="AL332" i="1" s="1"/>
  <c r="AM331" i="1"/>
  <c r="AO331" i="1" s="1"/>
  <c r="AP331" i="1" s="1"/>
  <c r="AL333" i="1"/>
  <c r="AQ334" i="1"/>
  <c r="AS334" i="1" s="1"/>
  <c r="AT334" i="1" s="1"/>
  <c r="AP329" i="1"/>
  <c r="AO333" i="1"/>
  <c r="AP333" i="1" s="1"/>
  <c r="AY335" i="1"/>
  <c r="Z208" i="1"/>
  <c r="X209" i="1"/>
  <c r="AD206" i="1"/>
  <c r="AF206" i="1" s="1"/>
  <c r="AK206" i="1" s="1"/>
  <c r="AK148" i="1"/>
  <c r="AK147" i="1"/>
  <c r="AD149" i="1"/>
  <c r="AE149" i="1" s="1"/>
  <c r="AQ333" i="1" l="1"/>
  <c r="AS333" i="1" s="1"/>
  <c r="AU333" i="1" s="1"/>
  <c r="AW333" i="1" s="1"/>
  <c r="AK330" i="1"/>
  <c r="AU334" i="1"/>
  <c r="AW334" i="1" s="1"/>
  <c r="AX334" i="1" s="1"/>
  <c r="AQ331" i="1"/>
  <c r="AM332" i="1"/>
  <c r="BJ410" i="1"/>
  <c r="BJ411" i="1" s="1"/>
  <c r="BI411" i="1"/>
  <c r="BK410" i="1"/>
  <c r="P229" i="7" s="1"/>
  <c r="BA335" i="1"/>
  <c r="BC335" i="1" s="1"/>
  <c r="BE335" i="1" s="1"/>
  <c r="AD150" i="1"/>
  <c r="AB208" i="1"/>
  <c r="Z209" i="1"/>
  <c r="AF149" i="1"/>
  <c r="AF150" i="1" s="1"/>
  <c r="AL330" i="1" l="1"/>
  <c r="AL336" i="1" s="1"/>
  <c r="AK336" i="1"/>
  <c r="AM330" i="1"/>
  <c r="AO332" i="1"/>
  <c r="AQ332" i="1" s="1"/>
  <c r="AS331" i="1"/>
  <c r="AU331" i="1" s="1"/>
  <c r="AW331" i="1" s="1"/>
  <c r="AX331" i="1" s="1"/>
  <c r="BB335" i="1"/>
  <c r="AT333" i="1"/>
  <c r="BM411" i="1"/>
  <c r="R230" i="7" s="1"/>
  <c r="BN410" i="1"/>
  <c r="BP410" i="1"/>
  <c r="U229" i="7" s="1"/>
  <c r="AY333" i="1"/>
  <c r="AX333" i="1"/>
  <c r="BG335" i="1"/>
  <c r="BF335" i="1"/>
  <c r="AY334" i="1"/>
  <c r="AG149" i="1"/>
  <c r="AH149" i="1" s="1"/>
  <c r="AI149" i="1" s="1"/>
  <c r="L131" i="7" s="1"/>
  <c r="AB209" i="1"/>
  <c r="BN411" i="1" l="1"/>
  <c r="S230" i="7" s="1"/>
  <c r="S229" i="7"/>
  <c r="AJ149" i="1"/>
  <c r="M131" i="7" s="1"/>
  <c r="AO330" i="1"/>
  <c r="AP330" i="1" s="1"/>
  <c r="AT331" i="1"/>
  <c r="BP331" i="1"/>
  <c r="BQ331" i="1" s="1"/>
  <c r="AS332" i="1"/>
  <c r="AU332" i="1"/>
  <c r="AP332" i="1"/>
  <c r="BQ410" i="1"/>
  <c r="BP411" i="1"/>
  <c r="I419" i="1" s="1"/>
  <c r="I238" i="7" s="1"/>
  <c r="BI335" i="1"/>
  <c r="BK335" i="1" s="1"/>
  <c r="BA333" i="1"/>
  <c r="BC333" i="1" s="1"/>
  <c r="BE333" i="1" s="1"/>
  <c r="BA334" i="1"/>
  <c r="AD208" i="1"/>
  <c r="AF208" i="1"/>
  <c r="AH150" i="1"/>
  <c r="BM335" i="1" l="1"/>
  <c r="R195" i="7" s="1"/>
  <c r="P195" i="7"/>
  <c r="G480" i="1"/>
  <c r="U230" i="7"/>
  <c r="AK149" i="1"/>
  <c r="N131" i="7" s="1"/>
  <c r="BQ411" i="1"/>
  <c r="V230" i="7" s="1"/>
  <c r="V229" i="7"/>
  <c r="AJ150" i="1"/>
  <c r="M132" i="7" s="1"/>
  <c r="AO336" i="1"/>
  <c r="AP336" i="1"/>
  <c r="AQ330" i="1"/>
  <c r="AS330" i="1" s="1"/>
  <c r="BP330" i="1" s="1"/>
  <c r="BQ330" i="1" s="1"/>
  <c r="AW332" i="1"/>
  <c r="AY332" i="1" s="1"/>
  <c r="BA332" i="1" s="1"/>
  <c r="AT332" i="1"/>
  <c r="BB333" i="1"/>
  <c r="BP333" i="1"/>
  <c r="BQ333" i="1" s="1"/>
  <c r="BJ335" i="1"/>
  <c r="BP335" i="1"/>
  <c r="BB334" i="1"/>
  <c r="BF333" i="1"/>
  <c r="BC334" i="1"/>
  <c r="AF209" i="1"/>
  <c r="AD209" i="1"/>
  <c r="AK150" i="1" l="1"/>
  <c r="N132" i="7" s="1"/>
  <c r="BN335" i="1"/>
  <c r="BN336" i="1" s="1"/>
  <c r="S196" i="7" s="1"/>
  <c r="BM336" i="1"/>
  <c r="R196" i="7" s="1"/>
  <c r="C490" i="1"/>
  <c r="C277" i="7" s="1"/>
  <c r="G267" i="7"/>
  <c r="BQ335" i="1"/>
  <c r="V195" i="7" s="1"/>
  <c r="U195" i="7"/>
  <c r="BB332" i="1"/>
  <c r="BB336" i="1" s="1"/>
  <c r="BA336" i="1"/>
  <c r="AS336" i="1"/>
  <c r="AT330" i="1"/>
  <c r="AT336" i="1" s="1"/>
  <c r="BP332" i="1"/>
  <c r="U193" i="7" s="1"/>
  <c r="AX332" i="1"/>
  <c r="AX336" i="1" s="1"/>
  <c r="AW336" i="1"/>
  <c r="BE334" i="1"/>
  <c r="BG334" i="1" s="1"/>
  <c r="BI334" i="1" s="1"/>
  <c r="AH208" i="1"/>
  <c r="AJ208" i="1" s="1"/>
  <c r="S195" i="7" l="1"/>
  <c r="AJ209" i="1"/>
  <c r="M158" i="7" s="1"/>
  <c r="M157" i="7"/>
  <c r="BQ332" i="1"/>
  <c r="V193" i="7" s="1"/>
  <c r="M103" i="4"/>
  <c r="BP334" i="1"/>
  <c r="BQ334" i="1" s="1"/>
  <c r="BF334" i="1"/>
  <c r="BF336" i="1" s="1"/>
  <c r="BE336" i="1"/>
  <c r="BI336" i="1"/>
  <c r="BJ334" i="1"/>
  <c r="BJ336" i="1" s="1"/>
  <c r="AH209" i="1"/>
  <c r="AK208" i="1"/>
  <c r="N103" i="4" l="1"/>
  <c r="N302" i="7" s="1"/>
  <c r="M302" i="7"/>
  <c r="AK209" i="1"/>
  <c r="N158" i="7" s="1"/>
  <c r="N157" i="7"/>
  <c r="BQ336" i="1"/>
  <c r="V196" i="7" s="1"/>
  <c r="C312" i="7" l="1"/>
  <c r="I334" i="7"/>
  <c r="F53" i="4"/>
  <c r="G53" i="4" s="1"/>
  <c r="H53" i="4" s="1"/>
  <c r="F37" i="4"/>
  <c r="C37" i="4"/>
  <c r="D37" i="4" s="1"/>
  <c r="G37" i="4" l="1"/>
  <c r="H37" i="4" s="1"/>
  <c r="D38" i="4"/>
  <c r="C22" i="4"/>
  <c r="D22" i="4" s="1"/>
  <c r="D23" i="4" s="1"/>
  <c r="E22" i="4" l="1"/>
  <c r="F22" i="4" s="1"/>
  <c r="G22" i="4" s="1"/>
  <c r="H22" i="4" s="1"/>
  <c r="BO336" i="1" l="1"/>
  <c r="BP336" i="1"/>
  <c r="I344" i="1" l="1"/>
  <c r="I204" i="7" s="1"/>
  <c r="G344" i="1"/>
  <c r="G204" i="7" s="1"/>
  <c r="G479" i="1"/>
  <c r="U196" i="7"/>
  <c r="F479" i="1"/>
  <c r="F266" i="7" s="1"/>
  <c r="T196" i="7"/>
  <c r="C485" i="1" l="1"/>
  <c r="C272" i="7" s="1"/>
  <c r="G266" i="7"/>
  <c r="K117" i="4"/>
  <c r="K120" i="4"/>
  <c r="K123" i="4"/>
  <c r="C109" i="4"/>
  <c r="I117" i="4" l="1"/>
  <c r="I127" i="4"/>
  <c r="I120" i="4"/>
  <c r="C111" i="4"/>
  <c r="I131" i="4"/>
  <c r="I128" i="4"/>
  <c r="F103" i="4"/>
  <c r="C110" i="4"/>
  <c r="I123" i="4"/>
  <c r="M117" i="4" l="1"/>
  <c r="F302" i="7"/>
  <c r="M316" i="7" s="1"/>
  <c r="M120" i="4"/>
  <c r="I130" i="4"/>
  <c r="I330" i="7" s="1"/>
  <c r="I332" i="7" s="1"/>
  <c r="C112" i="4"/>
  <c r="I134" i="4"/>
  <c r="I132" i="4" l="1"/>
  <c r="M123" i="4"/>
  <c r="C113" i="4"/>
</calcChain>
</file>

<file path=xl/sharedStrings.xml><?xml version="1.0" encoding="utf-8"?>
<sst xmlns="http://schemas.openxmlformats.org/spreadsheetml/2006/main" count="1568" uniqueCount="429">
  <si>
    <t>Valor do financiamento (Principal)</t>
  </si>
  <si>
    <t>P</t>
  </si>
  <si>
    <t>Taxa mensal de juros</t>
  </si>
  <si>
    <t>i</t>
  </si>
  <si>
    <t>Prazo de amortização (meses)</t>
  </si>
  <si>
    <t>n</t>
  </si>
  <si>
    <t>R</t>
  </si>
  <si>
    <t>Taxa anual de juros - nominal</t>
  </si>
  <si>
    <t>iAN</t>
  </si>
  <si>
    <t>Taxa anual de juros - efetiva</t>
  </si>
  <si>
    <t>iAE</t>
  </si>
  <si>
    <t>Sistema de amortização</t>
  </si>
  <si>
    <t>Prestação</t>
  </si>
  <si>
    <t>Montante</t>
  </si>
  <si>
    <t>Parcela</t>
  </si>
  <si>
    <t>Valor Presente</t>
  </si>
  <si>
    <t>Juros</t>
  </si>
  <si>
    <t>% Juros</t>
  </si>
  <si>
    <t>Total</t>
  </si>
  <si>
    <t>Principal</t>
  </si>
  <si>
    <t>Juros lineares</t>
  </si>
  <si>
    <t>Juros sobre juros</t>
  </si>
  <si>
    <t>Tabela 01 - As cláusulas contratuais</t>
  </si>
  <si>
    <t>Valor Futuro, Valor Presente e Juros da Prestação</t>
  </si>
  <si>
    <t>Total Juros</t>
  </si>
  <si>
    <t>Valor Total Juros</t>
  </si>
  <si>
    <t>Juros s/ Juros</t>
  </si>
  <si>
    <t>Mês 01</t>
  </si>
  <si>
    <t>Mês 02</t>
  </si>
  <si>
    <t>Mês 03</t>
  </si>
  <si>
    <t>Mês 04</t>
  </si>
  <si>
    <t>Mês 05</t>
  </si>
  <si>
    <t>Mês 06</t>
  </si>
  <si>
    <t>Mês 07</t>
  </si>
  <si>
    <t>Mês 08</t>
  </si>
  <si>
    <t>Mês 09</t>
  </si>
  <si>
    <t>Mês 10</t>
  </si>
  <si>
    <t>Mês 11</t>
  </si>
  <si>
    <t>Mês 12</t>
  </si>
  <si>
    <t>Mês 13</t>
  </si>
  <si>
    <t>Mês 14</t>
  </si>
  <si>
    <t>Mês 15</t>
  </si>
  <si>
    <t>Total de Juros</t>
  </si>
  <si>
    <t>Valor</t>
  </si>
  <si>
    <t>Detalhamento</t>
  </si>
  <si>
    <t>• Na Prestação 01:</t>
  </si>
  <si>
    <t>• Na Prestação 02:</t>
  </si>
  <si>
    <t>Valor e taxa anuais
juros sobre juros</t>
  </si>
  <si>
    <t>Valor e taxa anuais
efetivos</t>
  </si>
  <si>
    <t>Valor e taxa anuais
nominais</t>
  </si>
  <si>
    <t>• Iniciamos a análise pela prestação 12.</t>
  </si>
  <si>
    <t xml:space="preserve">          o No Mês 01:</t>
  </si>
  <si>
    <t xml:space="preserve">          o Totalizando:</t>
  </si>
  <si>
    <t xml:space="preserve">          o No Mês 02:</t>
  </si>
  <si>
    <t>https://osjurossobrejurosdatp.com.br</t>
  </si>
  <si>
    <t>César Menezes</t>
  </si>
  <si>
    <t>Valor da prestação</t>
  </si>
  <si>
    <t>Total de juros</t>
  </si>
  <si>
    <t>• Temos já identificados, para cada prestação, os seguintes valores:</t>
  </si>
  <si>
    <t xml:space="preserve">   □ Valor futuro (valor da prestação)</t>
  </si>
  <si>
    <t xml:space="preserve">   □ Prazo (qtde de meses da prestação).</t>
  </si>
  <si>
    <t>% sobre Principal</t>
  </si>
  <si>
    <t>Juros mês 01</t>
  </si>
  <si>
    <t>• Os valores básicos que compõem o contrato são:</t>
  </si>
  <si>
    <t>• O valor dos juros em cada prestação é a diferença entre o valor futuro (valor da prestação) e o valor presente (valor de amortização, ou principal).</t>
  </si>
  <si>
    <t>que é o valor presente da prestação 01.</t>
  </si>
  <si>
    <t>que é o valor presente da prestação 02.</t>
  </si>
  <si>
    <t>O principal do mês 01 é:</t>
  </si>
  <si>
    <t>Os juros do mês 01 são:</t>
  </si>
  <si>
    <t>Juros totais da prestação 01:</t>
  </si>
  <si>
    <t>resultado da soma do principal do mês 01</t>
  </si>
  <si>
    <t>O principal do mês 02 é:</t>
  </si>
  <si>
    <t>Os juros do mês 02 são:</t>
  </si>
  <si>
    <t>Juros totais da prestação 02:</t>
  </si>
  <si>
    <t>• E assim sucessivamente até a última prestação.</t>
  </si>
  <si>
    <t>• E assim até o último mês da prestação.</t>
  </si>
  <si>
    <t>Os juros lineares do mês 01 são:</t>
  </si>
  <si>
    <t>resultado da aplicação das taxa mensal de:</t>
  </si>
  <si>
    <t>Os juros lineares do mês 02 são:</t>
  </si>
  <si>
    <t>que é o valor total de juros do mês 01.</t>
  </si>
  <si>
    <t>Os juros sobre juros do mês 02 são:</t>
  </si>
  <si>
    <t>Totalizando no mês 02 juros de:</t>
  </si>
  <si>
    <t>soma dos juros lineares e juros sobre juros</t>
  </si>
  <si>
    <t>Totalizando no mês 01 juros de:</t>
  </si>
  <si>
    <t>Juros do mês</t>
  </si>
  <si>
    <t>que é o valor presente da prestação 02 (não capitalizado).</t>
  </si>
  <si>
    <t xml:space="preserve">   Totalizando na prestação 01 juros de:</t>
  </si>
  <si>
    <t>do mês 01.</t>
  </si>
  <si>
    <t xml:space="preserve">   Totalizando na prestação 02 juros de:</t>
  </si>
  <si>
    <t>Total juros da prestação</t>
  </si>
  <si>
    <t>juros sobre juros</t>
  </si>
  <si>
    <t>Valor dos juros no primeiro mês do período (no caso é o mês 01 da prestação)</t>
  </si>
  <si>
    <t>valor anual nominal</t>
  </si>
  <si>
    <t>valor anual efetivo</t>
  </si>
  <si>
    <t>diferença a maior</t>
  </si>
  <si>
    <t>• A diferença a maior é decorrente dos juros sobre juros incorridos no período.</t>
  </si>
  <si>
    <t>juros sobre juros incorridos no período.</t>
  </si>
  <si>
    <t xml:space="preserve">   dos juros do primeiro mês do período.</t>
  </si>
  <si>
    <t>Formação dos juros por capitalização mensal</t>
  </si>
  <si>
    <t>• Operações seguintes, como o fluxo de caixa descontado e a tabela de evolução do saldo devedor, não calculam juros.</t>
  </si>
  <si>
    <t xml:space="preserve">   □ Valor dos juros (valor que foi "descontado" do valor da prestação)</t>
  </si>
  <si>
    <t>• No primeiro mês:</t>
  </si>
  <si>
    <t xml:space="preserve">   o O principal do primeiro mês é o próprio valor presente da prestação.</t>
  </si>
  <si>
    <t xml:space="preserve">   o A taxa mensal de juros, aplicada sobre este principal, gera o valor de juros do primeiro mês.</t>
  </si>
  <si>
    <t>• No segundo mês:</t>
  </si>
  <si>
    <t xml:space="preserve">   o O principal do segundo mês é a soma do principal do primeiro mês com o valor de juros do primeiro mês (capitalização).</t>
  </si>
  <si>
    <t>resultado da soma dos juros do mês 01</t>
  </si>
  <si>
    <t>Identificação dos juros lineares e dos juros sobre juros</t>
  </si>
  <si>
    <t>• Para cada prestação temos:</t>
  </si>
  <si>
    <t xml:space="preserve">   o No primeiro mês:</t>
  </si>
  <si>
    <t xml:space="preserve">       - Os juros lineares são resultado da aplicação da taxa mensal sobre o valor presente (principal).</t>
  </si>
  <si>
    <t xml:space="preserve">   o No segundo mês:</t>
  </si>
  <si>
    <t xml:space="preserve">       - Os juros lineares são resultado da aplicação da taxa mensal sobre o valor presente (principal original, sem capitalização de juros).</t>
  </si>
  <si>
    <t xml:space="preserve">   o E assim até o último mês da prestação.</t>
  </si>
  <si>
    <t>Juros acumulados até o mês anterior</t>
  </si>
  <si>
    <t>principal do mês 01</t>
  </si>
  <si>
    <t>principal do mês 02</t>
  </si>
  <si>
    <t>juros do mês 02</t>
  </si>
  <si>
    <t>juros do mês 01</t>
  </si>
  <si>
    <t>Valor bimestral de juros efetivos</t>
  </si>
  <si>
    <t>Taxa bimestral de juros efetivos</t>
  </si>
  <si>
    <t>Valor bimestral de juros nominais</t>
  </si>
  <si>
    <t>Taxa bimestral de juros nominais</t>
  </si>
  <si>
    <t xml:space="preserve">   □ Valor presente (principal, amortização)</t>
  </si>
  <si>
    <t>Valor e taxa do primeiro mês do período</t>
  </si>
  <si>
    <t>Principal do período</t>
  </si>
  <si>
    <t>• As taxas anuais estipuladas contratualmente tem necessariamente valores anuais correspondentes.</t>
  </si>
  <si>
    <t>Juros compostos</t>
  </si>
  <si>
    <t>• Suponhamos uma prestação com principal (valor presente) de R$ 100,00, taxa mensal de 10% e prazo de 2 meses.</t>
  </si>
  <si>
    <t>• O principal do primeiro mês é R$ 100,00, que é o valor presente da prestação.</t>
  </si>
  <si>
    <t>• O valor de juros no primeiro mês é de R$ 10,00 (10% X os R$ 100,00 de principal).</t>
  </si>
  <si>
    <t>• O principal do segundo mês é R$ 110,00, resultado da capitalização dos juros do mês anterior (R$ 100,00 + R$ 10,00).</t>
  </si>
  <si>
    <t>• O valor de juros no segundo mês é de R$ 11,00 (10% X os R$ 110,00 de principal capitalizado).</t>
  </si>
  <si>
    <t>• O principal do segundo mês continua sendo R$ 100,00, os juros do mês anterior não são capitalizados.</t>
  </si>
  <si>
    <t>• O valor de juros no segundo mês é de R$ 10,00 (10% X os R$ 100,00 de principal).</t>
  </si>
  <si>
    <t>• O principal do primeiro mês é R$ 0,00 (ainda não existem juros anteriores).</t>
  </si>
  <si>
    <t>• O valor de juros no primeiro mês por óbvio é de R$ 0,00 (10% X os R$ 0,00 de principal).</t>
  </si>
  <si>
    <t>• O principal do segundo mês é R$ 10,00,  que são os juros lineares do mês 01.</t>
  </si>
  <si>
    <t>• O valor de juros no segundo mês é de R$ 1,00 (10% X os R$ 10,00 de principal).</t>
  </si>
  <si>
    <t xml:space="preserve">   valor de juros nominais e valor de juros sobre juros.</t>
  </si>
  <si>
    <t xml:space="preserve">   E identificar aí as taxas e valores bimestrais do período.</t>
  </si>
  <si>
    <t>• O valor de juros no primeiro mês do período é de R$ 10,00.</t>
  </si>
  <si>
    <t xml:space="preserve">   Que representa taxa mensal de 10% (R$ 10,00 de juros sobre principal de R$ 100,00).</t>
  </si>
  <si>
    <t xml:space="preserve">   Que, por óbvio, é a taxa mensal estipulada contratualmente.</t>
  </si>
  <si>
    <t>• O valor bimestral de juros nominais de R$ 20,00 é necessariamente igual ao dobro do valor de juros mensais de R$ 10,00 do primeiro mês do período.</t>
  </si>
  <si>
    <t>• O valor bimestral de juros efetivos de R$ 21,00 é necessariamente maior do que o dobro do valor de juros mensais de R$ 10,00 do primeiro mês do período.</t>
  </si>
  <si>
    <t>• A diferença a maior é decorrente dos R$ 1,00 de juros sobre juros incorridos no período.</t>
  </si>
  <si>
    <t xml:space="preserve">   Que representam a taxa bimestral de juros nominais de 20% (R$ 20,00 de juros lineares sobre principal de R$ 100,00).</t>
  </si>
  <si>
    <t xml:space="preserve">   Que representam a taxa bimestral de juros efetivos de 21% (R$ 21,00 de juros compostos sobre principal de R$ 100,00).</t>
  </si>
  <si>
    <t>Total de juros compostos</t>
  </si>
  <si>
    <t>Total de juros lineares</t>
  </si>
  <si>
    <t>Total de juros sobre juros</t>
  </si>
  <si>
    <t xml:space="preserve">   Que representam a taxa bimestral de juros sobre juros de 1% (R$ 1,00 de juros sobre juros sobre principal de R$ 100,00).</t>
  </si>
  <si>
    <t>• O que fizemos foi apenas decompor os juros efetivos (compostos) em suas parcelas de juros nominais (lineares) e de juros sobre juros:</t>
  </si>
  <si>
    <t xml:space="preserve">   Facilita a visualização porque, pelo fato de ter exatamente 12 meses, os principais valores anuais e taxas anuais correspondentes </t>
  </si>
  <si>
    <t xml:space="preserve">    aparecem espontaneamente, sem necessidade de cálculos adicionais.</t>
  </si>
  <si>
    <t>valor efetivo</t>
  </si>
  <si>
    <t>principal</t>
  </si>
  <si>
    <t>taxa efetiva</t>
  </si>
  <si>
    <t>valor nominal</t>
  </si>
  <si>
    <t>taxa nominal</t>
  </si>
  <si>
    <t>valor mês 01</t>
  </si>
  <si>
    <t>taxa mensal</t>
  </si>
  <si>
    <t xml:space="preserve">       - Os juros sobre juros são resultado da aplicação da taxa mensal sobre o total de juros acumulados até o mês anterior.</t>
  </si>
  <si>
    <t>Tabela 10 - Valores básicos do contrato - detalhamento por juros lineares + juros sobre juros</t>
  </si>
  <si>
    <t>• O valor bimestral de juros efetivos (isto é, o valor de juros que o mutuário efetivamente pagou no período de 2 meses) é de R$ 21,00.</t>
  </si>
  <si>
    <t xml:space="preserve">• O valor bimestral de juros nominais (isto é, o valor de juros que o mutuário pagaria no período de 2 meses se não houvesse </t>
  </si>
  <si>
    <t>Juros s/ juros</t>
  </si>
  <si>
    <t>Valor anual de juros efetivos (é o valor total de juros da prestação)</t>
  </si>
  <si>
    <t>Valor anual de juros nominais (é o valor de juros lineares da prestação)</t>
  </si>
  <si>
    <t>Valor anual de juros sobre juros (é o valor dos juros sobre juros incorridos no período)</t>
  </si>
  <si>
    <t>• O valor anual de juros nominais é necessariamente igual ao duodécuplo do valor</t>
  </si>
  <si>
    <t>• O valor anual de juros efetivos é necessariamente maior do que o duodécuplo do valor</t>
  </si>
  <si>
    <t>Valor total juros</t>
  </si>
  <si>
    <t>...</t>
  </si>
  <si>
    <t xml:space="preserve">   Facilita a visualização porque, pelo fato de ter exatamente 12 meses, os principais valores anuais e taxas anuais aparecem espontaneamente,</t>
  </si>
  <si>
    <t xml:space="preserve">    sem necessidade de cálculos adicionais.</t>
  </si>
  <si>
    <t>Principal do período (que no caso é o valor presente da prestação)</t>
  </si>
  <si>
    <t>• Vamos utilizar o exemplo já visto de prestação com principal (valor presente) de R$ 100,00, taxa mensal de 10% e prazo de 2 meses.</t>
  </si>
  <si>
    <t xml:space="preserve">   capitalização de juros) é de R$ 20,00.</t>
  </si>
  <si>
    <t xml:space="preserve">   Que é (por óbvio) a taxa mensal de juros definida nas cláusulas contratuais.</t>
  </si>
  <si>
    <t>• O principal do período (bimestre) é R$ 100,00, que no exemplo é o valor presente da prestação.</t>
  </si>
  <si>
    <t>Os juros efetivos de R$ 21,00 são formados por R$ 20,00 de juros nominais + R$ 1,00 de juros sobre juros.</t>
  </si>
  <si>
    <t>R$ 20,00 de valor bimestral de juros nominais  =  (R$ 10,00 de valor de juros primeiro mês  X  2).</t>
  </si>
  <si>
    <t>R$ 21,00 de valor bimestral de juros efetivos  &gt;  (R$ 10,00 de valor de juros primeiro mês  X  2).</t>
  </si>
  <si>
    <t>• As taxas anuais e seus correspondentes valores anuais são consistentes para o contrato como um todo:</t>
  </si>
  <si>
    <t xml:space="preserve">   São identificadas em qualquer período contínuo de 12 meses, em qualquer prestação que tenha 12 ou mais meses.</t>
  </si>
  <si>
    <t xml:space="preserve">   A análise do duodécuplo tem que ser feita com base em valores anuais de cada contrato (concretos), não em taxas anuais (abstratas).</t>
  </si>
  <si>
    <t>Contatos</t>
  </si>
  <si>
    <t>• César Menezes</t>
  </si>
  <si>
    <t xml:space="preserve">   cesarm@uol.com.br</t>
  </si>
  <si>
    <t>• Dr. Angelo Marcelo Gasperini</t>
  </si>
  <si>
    <t xml:space="preserve">   www.gasperinieassociados.com.br</t>
  </si>
  <si>
    <t>4.1) Os conceitos de valor de juros efetivos, valor de juros nominais e valor de juros sobre juros</t>
  </si>
  <si>
    <t xml:space="preserve">   identificamos agora que os valores básicos do contrato na verdade são:</t>
  </si>
  <si>
    <t>4.2) Análise do valor anual efetivo e do valor anual nominal na prestação 12 do contrato</t>
  </si>
  <si>
    <t>• Utilizamos para isso o fluxo de caixa projetado e o fluxo de caixa descontado.</t>
  </si>
  <si>
    <t>• O fluxo de caixa projetado, como o próprio nome diz, é a projeção do valor de cada prestação no tempo, isto é, em seu mês de vencimento.</t>
  </si>
  <si>
    <t xml:space="preserve">   cada prestação (valor futuro) e trazê-la para seu valor no mês 0 (seu valor presente). </t>
  </si>
  <si>
    <t>é prova suficiente e irrefutável de que o contrato utiliza capitalização de juros,</t>
  </si>
  <si>
    <t>a) Valor bimestral de juros efetivos</t>
  </si>
  <si>
    <t>b) Valor bimestral de juros nominais</t>
  </si>
  <si>
    <t>c) Valor bimestral de juros sobre juros</t>
  </si>
  <si>
    <t>Valor bimestral de juros sobre juros</t>
  </si>
  <si>
    <t>Taxa bimestral de juros sobre juros</t>
  </si>
  <si>
    <t xml:space="preserve">e de a taxa anual efetiva ser maior do que o duodécuplo da taxa mensal </t>
  </si>
  <si>
    <t>em periodicidade inferior a anual.</t>
  </si>
  <si>
    <t>O simples fato das taxas anuais estarem explicitadas como cláusulas contratuais</t>
  </si>
  <si>
    <t>• Nosso próximo passo é calcular o valor dos juros e de amortização (principal) contidos em cada prestação.</t>
  </si>
  <si>
    <t>• Nosso próximo passo é identificar a distribuição, mês a mês, do valor de juros de cada prestação.</t>
  </si>
  <si>
    <t>• A periodicidade exata é identificada na análise específica de cada contrato.</t>
  </si>
  <si>
    <t>a) Valor de juros compostos</t>
  </si>
  <si>
    <t>b) Valor de juros lineares</t>
  </si>
  <si>
    <t>c) Valor de juros sobre juros</t>
  </si>
  <si>
    <t>• O mutuário paga um total de R$ 21,00 de juros compostos na prestação.</t>
  </si>
  <si>
    <t>• O mutuário paga um total de R$ 20,00 de juros lineares na prestação.</t>
  </si>
  <si>
    <t>• O mutuário paga um total de R$ 1,00 de juros sobre juros na prestação.</t>
  </si>
  <si>
    <t>Os juros acumulados até o mês 01 são:</t>
  </si>
  <si>
    <t>formados por juros lineares dos meses 01 + 02:</t>
  </si>
  <si>
    <t>e por juros sobre juros dos meses 01 (valor zero) + 02:</t>
  </si>
  <si>
    <t>mês 01</t>
  </si>
  <si>
    <t>mês 02</t>
  </si>
  <si>
    <t>duodécuplo do valor dos juros do primeiro mês:</t>
  </si>
  <si>
    <t>d) Conclusões</t>
  </si>
  <si>
    <t>d) Conclusão</t>
  </si>
  <si>
    <t>• Para efeito de análise do duodécuplo, os valores que nos importam no período de 12 meses consecutivos da prestação 12 são:</t>
  </si>
  <si>
    <t xml:space="preserve">   o Valor que, por óbvio, é maior do que o valor do mês anterior.</t>
  </si>
  <si>
    <t xml:space="preserve">• A primeira coisa que identificamos neste processo é que, em cada prestação, o valor dos juros aumenta a cada mês, decorrente de </t>
  </si>
  <si>
    <t xml:space="preserve">   capitalização dos juros incorridos no mês anterior.</t>
  </si>
  <si>
    <t xml:space="preserve">   o A taxa mensal de juros, aplicada sobre este novo principal (capitalizado), gera o valor de juros do segundo mês.</t>
  </si>
  <si>
    <t>• Para isso reconstituímos, mês a mês, a formação do valor dos juros de cada prestação, desde o primeiro mês até seu mês de vencimento.</t>
  </si>
  <si>
    <t xml:space="preserve">   o A diferença a maior é decorrente dos juros sobre os juros acumulados até o mês anterior.</t>
  </si>
  <si>
    <t xml:space="preserve">   Ou, o que é exatamente a mesma coisa, a taxa bimestral de juros nominais estipulada contratualmente é necessariamente igual ao dobro da taxa mensal de juros </t>
  </si>
  <si>
    <t xml:space="preserve">   também estipulada contratualmente.</t>
  </si>
  <si>
    <t xml:space="preserve">   Ou, o que é exatamente a mesma coisa, a taxa bimestral de juros efetivos estipulada contratualmente é necessariamente maior do que o dobro da taxa mensal de juros </t>
  </si>
  <si>
    <t>20% de taxa bimestral contratada de juros nominais  =  (10% de taxa mensal contratada  X  2).</t>
  </si>
  <si>
    <t>21% de taxa bimestral contratada de juros efetivos  &gt;  (10% de taxa mensal contratada  X  2).</t>
  </si>
  <si>
    <t>Relembrando as taxas de juros no contrato (cláusulas contratuais)</t>
  </si>
  <si>
    <t>As taxas de juros contratuais</t>
  </si>
  <si>
    <t>O duodécuplo</t>
  </si>
  <si>
    <t>• O valor bimestral de juros sobre juros (isto é, o valor dos juros sobre juros incorridos no período de 2 meses) é de R$ 1,00.</t>
  </si>
  <si>
    <t xml:space="preserve">       - Os juros do mês (compostos) são a soma dos juros lineares com os juros sobre juros.</t>
  </si>
  <si>
    <t xml:space="preserve">   juros sobre juros no valor de:</t>
  </si>
  <si>
    <t>• O valor anual de juros efetivos dividido pelo principal do período resulta na taxa anual de juros efetivos.</t>
  </si>
  <si>
    <t>• O valor anual de juros nominais dividido pelo principal do período resulta na taxa anual de juros nominais.</t>
  </si>
  <si>
    <t>• O valor dos juros no primeiro mês do período dividido pelo principal do período resulta na taxa mensal de juros.</t>
  </si>
  <si>
    <t>Tabela 01 - As cláusulas contratuais (iniciais)</t>
  </si>
  <si>
    <t xml:space="preserve">   cláusulas iniciais, com cada prestação sendo composta de um valor de juros e um valor de amortização, e com o valor </t>
  </si>
  <si>
    <t xml:space="preserve">   total do financiamento sendo quitado ao final do período.</t>
  </si>
  <si>
    <t xml:space="preserve">   b) Sistema Linear, que utiliza juros simples.</t>
  </si>
  <si>
    <t xml:space="preserve">        Sistema proposto por Claudio José Luchesa, Edson A. Mantovan e Cristiane Ribas Machado no artigo </t>
  </si>
  <si>
    <t xml:space="preserve">        “Sistema Price de Amortização- Juros simples?”, publicado na Revista de Informação Legislativa, nº 195, de jul./set. 2012.</t>
  </si>
  <si>
    <t xml:space="preserve">        A denominação “Sistema Linear” é nossa.</t>
  </si>
  <si>
    <t>As cláusulas iniciais</t>
  </si>
  <si>
    <t>• Utilizando a Fórmula Price encontramos:</t>
  </si>
  <si>
    <t xml:space="preserve">   Prestação Price:</t>
  </si>
  <si>
    <r>
      <t>R = (P * i) / (1 - (1 /  (1 + i)</t>
    </r>
    <r>
      <rPr>
        <vertAlign val="superscript"/>
        <sz val="16"/>
        <rFont val="Calibri"/>
        <family val="2"/>
        <scheme val="minor"/>
      </rPr>
      <t>n</t>
    </r>
  </si>
  <si>
    <t>• Utilizando a Fórmula Linear encontramos:</t>
  </si>
  <si>
    <t xml:space="preserve">   Prestação Linear:</t>
  </si>
  <si>
    <t>As cláusulas contratuais</t>
  </si>
  <si>
    <t>• Temos então as seguintes cláusulas contratuais, tanto para o Sistema Price como para o Sistema Linear:</t>
  </si>
  <si>
    <t>Price</t>
  </si>
  <si>
    <t>Linear</t>
  </si>
  <si>
    <t xml:space="preserve">• Como decorrência direta da fórmula de cálculo do valor da prestação (tanto Fórmula Price como Fórmula Linear) temos </t>
  </si>
  <si>
    <t xml:space="preserve">   também o montante e o valor total de juros.</t>
  </si>
  <si>
    <t xml:space="preserve">            Montante = Prestação * Prazo</t>
  </si>
  <si>
    <t xml:space="preserve">            Valor total de juros = Montante - Principal</t>
  </si>
  <si>
    <t>Tabela 02 - Valores básicos do contrato</t>
  </si>
  <si>
    <t>Sistema Linear</t>
  </si>
  <si>
    <t>Sistema Price</t>
  </si>
  <si>
    <t xml:space="preserve">   Apenas distribuem o valor total de juros calculado pela Fórmula Price ou pela Fórmula Linear de cálculo do valor da prestação.</t>
  </si>
  <si>
    <t>Tabela 03 - Valor futuro, valor presente e valor de juros em cada prestação - Sistema Price</t>
  </si>
  <si>
    <t>Tabela 04 - Valor futuro, valor presente e valor de juros em cada prestação - Sistema Linear</t>
  </si>
  <si>
    <t>Tabela 05 - O processo de formação dos juros em cada prestação - Sistema Price</t>
  </si>
  <si>
    <t>Processo de formação dos juros de cada parcela - Sistema Price</t>
  </si>
  <si>
    <t>Tabela 06 - O processo de formação dos juros em cada prestação - Sistema Linear</t>
  </si>
  <si>
    <t>Processo de formação dos juros de cada parcela - Sistema linear</t>
  </si>
  <si>
    <r>
      <t xml:space="preserve">• 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é, para cada prestação, a representação clássica de uma operação de capitalização mensal de juros (juros compostos).</t>
    </r>
  </si>
  <si>
    <t>Tabela 07.01 - Valor de juros compostos (com capitalização de juros)</t>
  </si>
  <si>
    <t>Tabela 07.02 - Valor de juros lineares (sem capitalização de juros)</t>
  </si>
  <si>
    <t>Tabela 08 - Juros lineares e juros sobre juros em cada mês da prestação - Sistema Price</t>
  </si>
  <si>
    <t>Juros de cada mês, formados por juros lineares + juros sobre juros - Sistema Price</t>
  </si>
  <si>
    <r>
      <t xml:space="preserve">• 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>, apesar de aparentemente complexa, tem conceitos muito simples.</t>
    </r>
  </si>
  <si>
    <t>formados por juros de:</t>
  </si>
  <si>
    <t>Tabela 09 - Juros lineares e juros sobre juros em cada mês da prestação - Sistema Linear</t>
  </si>
  <si>
    <t>Juros de cada mês, formados por juros lineares + juros sobre juros - Sistema linear</t>
  </si>
  <si>
    <t>• Faremos as demonstrações comparando dois diferentes sistemas de amortização:</t>
  </si>
  <si>
    <t xml:space="preserve">   a) Sistema Price, que utiliza juros compostos (Tabela Price).</t>
  </si>
  <si>
    <t xml:space="preserve">• Antes de avançar na análise da comparação entre Sistema Price e Sistema Linear é importante firmar os conceitos de </t>
  </si>
  <si>
    <t xml:space="preserve">   valor de juros compostos, valor de juros lineares e valor de juros sobre juros. </t>
  </si>
  <si>
    <t>• Antes de continuar a análise do exemplo de contrato , vamos firmar os conceitos de valor de juros efetivos,</t>
  </si>
  <si>
    <t>Tabela 08 - Juros lineares e juros sobre juros em cada mês da prestação - Sistema Price (apenas a prestação 12)</t>
  </si>
  <si>
    <t>Tabela 09 - Juros lineares e juros sobre juros em cada mês da prestação - Sistema Linear (apenas a prestação 12)</t>
  </si>
  <si>
    <t>2.1.3) O valor dos juros e de amortização em cada parcela</t>
  </si>
  <si>
    <t>2.1.4) Identificar a distribuição, mês a mês, do valor de juros de cada prestação</t>
  </si>
  <si>
    <t>Tabela 07.03 - Valor de juros sobre juros</t>
  </si>
  <si>
    <t>1) Apresentação</t>
  </si>
  <si>
    <t xml:space="preserve">  - um de juros compostos (Sistema Price)</t>
  </si>
  <si>
    <t>2) Resumo da análise: Os juros sobre juros e o duodécuplo - Sistema Price x Sistema Linear</t>
  </si>
  <si>
    <t>3) Os juros sobre juros - Sistema Price x Sistema Linear</t>
  </si>
  <si>
    <t xml:space="preserve">  - outro de juros simples (Sistema Linear).</t>
  </si>
  <si>
    <r>
      <t>• O site</t>
    </r>
    <r>
      <rPr>
        <b/>
        <sz val="11"/>
        <color theme="1"/>
        <rFont val="Calibri"/>
        <family val="2"/>
        <scheme val="minor"/>
      </rPr>
      <t xml:space="preserve"> Os Juros sobre Juros da Tabela Price</t>
    </r>
    <r>
      <rPr>
        <sz val="11"/>
        <color theme="1"/>
        <rFont val="Calibri"/>
        <family val="2"/>
        <scheme val="minor"/>
      </rPr>
      <t xml:space="preserve"> apresenta também os seguintes artigos:</t>
    </r>
  </si>
  <si>
    <t xml:space="preserve">     - quanto o mutuário paga de juros sobre juros neste contrato;</t>
  </si>
  <si>
    <r>
      <rPr>
        <sz val="11"/>
        <color theme="1"/>
        <rFont val="Calibri"/>
        <family val="2"/>
        <scheme val="minor"/>
      </rPr>
      <t xml:space="preserve">b) </t>
    </r>
    <r>
      <rPr>
        <b/>
        <sz val="11"/>
        <color theme="1"/>
        <rFont val="Calibri"/>
        <family val="2"/>
        <scheme val="minor"/>
      </rPr>
      <t>Duodécuplo - Os erros do Recurso Especial Repetitivo 973.827 RS</t>
    </r>
  </si>
  <si>
    <r>
      <t xml:space="preserve">• Esta planilha é parte integrante do artigo de mesmo nome, </t>
    </r>
    <r>
      <rPr>
        <b/>
        <sz val="11"/>
        <color theme="1"/>
        <rFont val="Calibri"/>
        <family val="2"/>
        <scheme val="minor"/>
      </rPr>
      <t>Os juros sobre juros e o duodécuplo - Sistema Price x Sistema Linea</t>
    </r>
    <r>
      <rPr>
        <sz val="11"/>
        <color theme="1"/>
        <rFont val="Calibri"/>
        <family val="2"/>
        <scheme val="minor"/>
      </rPr>
      <t>r.</t>
    </r>
  </si>
  <si>
    <t>• O objetivo é comparar os efeitos de dois sistemas de amortização:</t>
  </si>
  <si>
    <t>• O artigo e a planilha utilizam como base a simulação de um contrato de financiamento de 15 prestações.</t>
  </si>
  <si>
    <t xml:space="preserve">• Analisam a evolução dos juros sobre juros e das taxas anuais (o chamado duodécuplo) no contrato de acordo com os </t>
  </si>
  <si>
    <t xml:space="preserve">   dois sistemas de amortização.</t>
  </si>
  <si>
    <t xml:space="preserve">     - os valores e taxas anuais de juros em qualquer período de 12 meses consecutivos (a questão do duodécuplo), </t>
  </si>
  <si>
    <t xml:space="preserve">   o O principal do segundo mês é a soma do principal do primeiro mês com o valor de juros do primeiro mês (capitalização dos juros).</t>
  </si>
  <si>
    <t>Formação dos juros sem capitalização mensal</t>
  </si>
  <si>
    <t>• Ao contrário do Sistema Price, o que identificamos no Sistema Linear é que, em cada prestação, o valor dos juros é o mesmo a cada mês, pelo fato de não haver</t>
  </si>
  <si>
    <r>
      <t xml:space="preserve">• 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é, para cada prestação, a representação clássica de uma operação de juros simples (lineares).</t>
    </r>
  </si>
  <si>
    <t xml:space="preserve">   o O principal do segundo mês continua sendo o valor presente da prestação, não há capitalização dos juros do mês anterior.</t>
  </si>
  <si>
    <t xml:space="preserve">   o A taxa mensal de juros, aplicada sobre este principal (não capitalizado), gera o valor de juros do segundo mês.</t>
  </si>
  <si>
    <t xml:space="preserve">   o Valor que, por óbvio, é igual ao valor do mês anterior.</t>
  </si>
  <si>
    <t>• Voltando ao exemplo de contrato objeto de nossa análise.</t>
  </si>
  <si>
    <r>
      <t xml:space="preserve">• Demonstramos na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que no Sistema Price os juros de cada prestação são juros compostos, formados por processo de capitalização mensal.</t>
    </r>
  </si>
  <si>
    <t xml:space="preserve">   São, portanto, necessariamente formados por uma parcela de juros lineares e uma de juros sobre juros.</t>
  </si>
  <si>
    <r>
      <t xml:space="preserve">• Demonstramos na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que no Sistema Linear os juros de cada prestação são formados sem capitalização mensal.</t>
    </r>
  </si>
  <si>
    <t xml:space="preserve">   São, portanto, necessariamente formados apenas por juros lineares, sem juros sobre juros.</t>
  </si>
  <si>
    <t xml:space="preserve">   apenas identificando, mês a mês, quanto de cada valor de juros compostos é formado por juros lineares e quanto por juros sobre juros.</t>
  </si>
  <si>
    <t xml:space="preserve">       - Não existem juros sobre juros, porque não há capitalização de juros do mês anterior.</t>
  </si>
  <si>
    <t xml:space="preserve">       - Os juros do mês 02, por óbvio, são iguais aos juros do mês 01.</t>
  </si>
  <si>
    <t>Não existem juros sobre juros, porque no Sistema Linear não existe capitalização dos juros acumulados até o mês anterior.</t>
  </si>
  <si>
    <t>O mês 02 portanto é formado apenas por juros lineares:</t>
  </si>
  <si>
    <t xml:space="preserve">   juros sobre juros:</t>
  </si>
  <si>
    <t>Tabela 01 - As cláusulas contratuais (apenas as taxas de juros Sistema Price)</t>
  </si>
  <si>
    <t>Tabela 01 - As cláusulas contratuais (apenas as taxas de juros Sistema Linear)</t>
  </si>
  <si>
    <t>a) Sistema Price</t>
  </si>
  <si>
    <t>b) Sistema linear</t>
  </si>
  <si>
    <t>b) Sistema Linear</t>
  </si>
  <si>
    <t>• O valor anual de juros efetivos também é necessariamente igual ao duodécuplo do valor</t>
  </si>
  <si>
    <t>• Não existem juros sobre juros incorridos no período.</t>
  </si>
  <si>
    <t>• Podemos deduzir a seguinte regra geral, para os contratos regidos pelo Sistema Price:</t>
  </si>
  <si>
    <t>2.1) Os juros sobre juros - Sistema Price x Sistema Linear</t>
  </si>
  <si>
    <t xml:space="preserve">   do contrato entre as prestações.</t>
  </si>
  <si>
    <t xml:space="preserve">   distribuindo o valor de juros de cada prestação entre os meses que a compõem.</t>
  </si>
  <si>
    <r>
      <t xml:space="preserve">• 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(Sistema Price) e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(Sistema Linear) tem o mesmo conteúdo respectivamente da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e da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, 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</si>
  <si>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(Sistema Price) e a </t>
    </r>
    <r>
      <rPr>
        <b/>
        <sz val="11"/>
        <color theme="1"/>
        <rFont val="Calibri"/>
        <family val="2"/>
        <scheme val="minor"/>
      </rPr>
      <t>Tabela 06</t>
    </r>
    <r>
      <rPr>
        <sz val="11"/>
        <color theme="1"/>
        <rFont val="Calibri"/>
        <family val="2"/>
        <scheme val="minor"/>
      </rPr>
      <t xml:space="preserve"> (Sistema Linear) tem, respectivamente, o mesmo conteúdo da </t>
    </r>
    <r>
      <rPr>
        <b/>
        <sz val="11"/>
        <color theme="1"/>
        <rFont val="Calibri"/>
        <family val="2"/>
        <scheme val="minor"/>
      </rPr>
      <t>Tabela 03</t>
    </r>
    <r>
      <rPr>
        <sz val="11"/>
        <color theme="1"/>
        <rFont val="Calibri"/>
        <family val="2"/>
        <scheme val="minor"/>
      </rPr>
      <t xml:space="preserve"> e da </t>
    </r>
    <r>
      <rPr>
        <b/>
        <sz val="11"/>
        <color theme="1"/>
        <rFont val="Calibri"/>
        <family val="2"/>
        <scheme val="minor"/>
      </rPr>
      <t>Tabela 04</t>
    </r>
    <r>
      <rPr>
        <sz val="11"/>
        <color theme="1"/>
        <rFont val="Calibri"/>
        <family val="2"/>
        <scheme val="minor"/>
      </rPr>
      <t xml:space="preserve">, apenas 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</si>
  <si>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03</t>
    </r>
    <r>
      <rPr>
        <sz val="11"/>
        <color theme="1"/>
        <rFont val="Calibri"/>
        <family val="2"/>
        <scheme val="minor"/>
      </rPr>
      <t xml:space="preserve"> (Sistema Price) e a </t>
    </r>
    <r>
      <rPr>
        <b/>
        <sz val="11"/>
        <color theme="1"/>
        <rFont val="Calibri"/>
        <family val="2"/>
        <scheme val="minor"/>
      </rPr>
      <t>Tabela 04</t>
    </r>
    <r>
      <rPr>
        <sz val="11"/>
        <color theme="1"/>
        <rFont val="Calibri"/>
        <family val="2"/>
        <scheme val="minor"/>
      </rPr>
      <t xml:space="preserve"> (Sistema Linear) tem o mesmo conteúdo da </t>
    </r>
    <r>
      <rPr>
        <b/>
        <sz val="11"/>
        <color theme="1"/>
        <rFont val="Calibri"/>
        <family val="2"/>
        <scheme val="minor"/>
      </rPr>
      <t>Tabela 02</t>
    </r>
    <r>
      <rPr>
        <sz val="11"/>
        <color theme="1"/>
        <rFont val="Calibri"/>
        <family val="2"/>
        <scheme val="minor"/>
      </rPr>
      <t xml:space="preserve">, apenas distribuindo os valores básicos </t>
    </r>
  </si>
  <si>
    <t xml:space="preserve">   entre as prestações.</t>
  </si>
  <si>
    <r>
      <t xml:space="preserve">• A </t>
    </r>
    <r>
      <rPr>
        <b/>
        <sz val="11"/>
        <color theme="1"/>
        <rFont val="Calibri"/>
        <family val="2"/>
        <scheme val="minor"/>
      </rPr>
      <t>Tabela 03</t>
    </r>
    <r>
      <rPr>
        <sz val="11"/>
        <color theme="1"/>
        <rFont val="Calibri"/>
        <family val="2"/>
        <scheme val="minor"/>
      </rPr>
      <t xml:space="preserve"> (Sistema Price) e a </t>
    </r>
    <r>
      <rPr>
        <b/>
        <sz val="11"/>
        <color theme="1"/>
        <rFont val="Calibri"/>
        <family val="2"/>
        <scheme val="minor"/>
      </rPr>
      <t>Tabela 04</t>
    </r>
    <r>
      <rPr>
        <sz val="11"/>
        <color theme="1"/>
        <rFont val="Calibri"/>
        <family val="2"/>
        <scheme val="minor"/>
      </rPr>
      <t xml:space="preserve"> (Sistema Linear) tem o mesmo conteúdo da </t>
    </r>
    <r>
      <rPr>
        <b/>
        <sz val="11"/>
        <color theme="1"/>
        <rFont val="Calibri"/>
        <family val="2"/>
        <scheme val="minor"/>
      </rPr>
      <t>Tabela 02</t>
    </r>
    <r>
      <rPr>
        <sz val="11"/>
        <color theme="1"/>
        <rFont val="Calibri"/>
        <family val="2"/>
        <scheme val="minor"/>
      </rPr>
      <t>, apenas distribuindo os valores básicos do contrato</t>
    </r>
  </si>
  <si>
    <t>2.1.5) Os juros lineares e os juros sobre juros em cada mês da prestação</t>
  </si>
  <si>
    <t>• A premissa é que os juros compostos são formados por duas partes: juros lineares + juros sobre juros.</t>
  </si>
  <si>
    <t>• No Sistema Linear não existe capitalização de juros, portanto os juros não são compostos.</t>
  </si>
  <si>
    <t xml:space="preserve">   Os juros formados a cada mês são sempre lineares e iguais, não existem juros sobre juros.</t>
  </si>
  <si>
    <t xml:space="preserve">   Acumulam todo mês, até o vencimento da prestação, mas não capitalizam.</t>
  </si>
  <si>
    <t xml:space="preserve">   os seguintes valores básicos do contrato:</t>
  </si>
  <si>
    <t>2.1.6) Os valores básicos do contrato, detalhados por juros lineares e juros sobre juros</t>
  </si>
  <si>
    <t xml:space="preserve">• Utilizaremos como base para nossas demonstrações o exemplo de um contrato de financiamento com as seguintes </t>
  </si>
  <si>
    <r>
      <t xml:space="preserve">• Ambos estão publicados no site </t>
    </r>
    <r>
      <rPr>
        <b/>
        <sz val="11"/>
        <color theme="1"/>
        <rFont val="Calibri"/>
        <family val="2"/>
        <scheme val="minor"/>
      </rPr>
      <t>Os Juros sobre Juros da Tabela Pric</t>
    </r>
    <r>
      <rPr>
        <sz val="11"/>
        <color theme="1"/>
        <rFont val="Calibri"/>
        <family val="2"/>
        <scheme val="minor"/>
      </rPr>
      <t xml:space="preserve">e, no link </t>
    </r>
    <r>
      <rPr>
        <i/>
        <sz val="11"/>
        <color theme="1"/>
        <rFont val="Calibri"/>
        <family val="2"/>
        <scheme val="minor"/>
      </rPr>
      <t>https://osjurossobrejurosdatp.com.br</t>
    </r>
    <r>
      <rPr>
        <sz val="11"/>
        <color theme="1"/>
        <rFont val="Calibri"/>
        <family val="2"/>
        <scheme val="minor"/>
      </rPr>
      <t>.</t>
    </r>
  </si>
  <si>
    <t>• A cópia da planilha e do artigo é livre, desde que citada a fonte e os contatos.</t>
  </si>
  <si>
    <r>
      <t xml:space="preserve">        “</t>
    </r>
    <r>
      <rPr>
        <b/>
        <sz val="11"/>
        <rFont val="Calibri"/>
        <family val="2"/>
        <scheme val="minor"/>
      </rPr>
      <t>Sistema Price de Amortização- Juros simples?</t>
    </r>
    <r>
      <rPr>
        <sz val="11"/>
        <rFont val="Calibri"/>
        <family val="2"/>
        <scheme val="minor"/>
      </rPr>
      <t>”, publicado na Revista de Informação Legislativa, nº 195, de jul./set. 2012.</t>
    </r>
  </si>
  <si>
    <t>O cálculo do valor da prestação</t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</si>
  <si>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(Sistema Linear), da mesma forma que 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(Sistema Price), apesar de aparentemente complexa, também tem conceitos muito simples.</t>
    </r>
  </si>
  <si>
    <r>
      <t xml:space="preserve">• Como resultado do detalhamento dos juros lineares e dos juros sobre juros em cada prestação na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(Sistema Price) e na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(Sistema Linear), </t>
    </r>
  </si>
  <si>
    <t xml:space="preserve">• Como resultado direto da Fórmula Price e da Fórmula Linear de cálculo do valor da prestação havíamos identificado </t>
  </si>
  <si>
    <r>
      <t xml:space="preserve">• Como resultado do detalhamento dos juros lineares e dos juros sobre juros em cada prestação na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(Sistema Price) </t>
    </r>
  </si>
  <si>
    <r>
      <t xml:space="preserve">   e na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(Sistema Linear), identificamos agora que os valores básicos do contrato na verdade são:</t>
    </r>
  </si>
  <si>
    <t>• As taxas anuais estipuladas contratualmente têm necessariamente valores anuais correspondentes.</t>
  </si>
  <si>
    <t>• Para o contrato como um todo temos então:</t>
  </si>
  <si>
    <t>Total juros</t>
  </si>
  <si>
    <t>O que fizemos foi apenas desdobrar o valor dos juros compostos em suas duas partes:
          os juros compostos de R$ 21,00 são formados por
          R$ 20,00 de juros lineares + R$ 1,00 de juros sobre juros.</t>
  </si>
  <si>
    <t>Nosso objetivo é demonstrar que os juros compostos são formados por duas partes:
           juros lineares + juros sobre juros.</t>
  </si>
  <si>
    <t>Nosso objetivo é demonstrar que os juros efetivos são formados por duas partes:
                         juros nominais + juros sobre juros.</t>
  </si>
  <si>
    <t>R = P * (1 / ( 1/(1+1*i) + 1/(1+2*i) + 1/(1+3*i) + 1/(1+4*i) + 1/(1+5*i) + 1/(1+6*i) + 1/(1+7*i) + 1/(1+8*i) + 1/(1+9*i)
      + 1/(1+10*i) + 1/(1+11*i) + 1/(1+12*i) + 1/(1+13*i) + 1/(1+14*i) + 1/(1+15*i) ) )</t>
  </si>
  <si>
    <t>Para se analisar as taxas e valores de juros anuais é só expandir o período analisado de 2 meses
 para 12 meses consecutivos e trocar "bimestral" para "anual".
E, evidentemente, trocar "dobro" para "duodécuplo".</t>
  </si>
  <si>
    <t xml:space="preserve">   o A diferença a maior é decorrente dos juros sobre os juros do primeiro mês.</t>
  </si>
  <si>
    <r>
      <t xml:space="preserve">   O valor de juros (coluna </t>
    </r>
    <r>
      <rPr>
        <b/>
        <sz val="11"/>
        <color theme="1"/>
        <rFont val="Calibri"/>
        <family val="2"/>
        <scheme val="minor"/>
      </rPr>
      <t>Juros do Mês</t>
    </r>
    <r>
      <rPr>
        <sz val="11"/>
        <color theme="1"/>
        <rFont val="Calibri"/>
        <family val="2"/>
        <scheme val="minor"/>
      </rPr>
      <t xml:space="preserve">) apresentado para cada mês na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tem o mesmo valor apresentado na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>.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</si>
  <si>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09</t>
    </r>
    <r>
      <rPr>
        <sz val="11"/>
        <color theme="1"/>
        <rFont val="Calibri"/>
        <family val="2"/>
        <scheme val="minor"/>
      </rPr>
      <t xml:space="preserve"> decompõe, para cada prestação, o valor total de juros de cada mês em suas parcelas de juros lineares (juros nominais) e juros sobre juros.</t>
    </r>
  </si>
  <si>
    <r>
      <t xml:space="preserve">• 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decompõe, para cada prestação, o valor total de juros de cada mês em suas parcelas de juros lineares (juros nominais) e juros sobre juros.</t>
    </r>
  </si>
  <si>
    <t xml:space="preserve">   Selecionando as informações apenas da prestação 12 temos:</t>
  </si>
  <si>
    <t>2.2.1) Análise do valor anual efetivo e do valor anual nominal na prestação 12 do contrato</t>
  </si>
  <si>
    <r>
      <t xml:space="preserve">   Como são juros compostos, na </t>
    </r>
    <r>
      <rPr>
        <b/>
        <sz val="11"/>
        <color theme="1"/>
        <rFont val="Calibri"/>
        <family val="2"/>
        <scheme val="minor"/>
      </rPr>
      <t>Tabela 08</t>
    </r>
    <r>
      <rPr>
        <sz val="11"/>
        <color theme="1"/>
        <rFont val="Calibri"/>
        <family val="2"/>
        <scheme val="minor"/>
      </rPr>
      <t xml:space="preserve"> são apresentados também os juros lineares e os juros sobre juros que o formam.</t>
    </r>
  </si>
  <si>
    <r>
      <t xml:space="preserve">Sugerimos de maneira enfática que VOCÊ inicie a leitura por esta aba, </t>
    </r>
    <r>
      <rPr>
        <b/>
        <sz val="13"/>
        <color theme="1"/>
        <rFont val="Calibri"/>
        <family val="2"/>
        <scheme val="minor"/>
      </rPr>
      <t>Resumo da análise</t>
    </r>
    <r>
      <rPr>
        <sz val="13"/>
        <color theme="1"/>
        <rFont val="Calibri"/>
        <family val="2"/>
        <scheme val="minor"/>
      </rPr>
      <t xml:space="preserve">.
Facilita muito para depois acompanhar a análise detalhada nas abas </t>
    </r>
    <r>
      <rPr>
        <b/>
        <sz val="13"/>
        <color theme="1"/>
        <rFont val="Calibri"/>
        <family val="2"/>
        <scheme val="minor"/>
      </rPr>
      <t>Os juros sobre juros</t>
    </r>
    <r>
      <rPr>
        <sz val="13"/>
        <color theme="1"/>
        <rFont val="Calibri"/>
        <family val="2"/>
        <scheme val="minor"/>
      </rPr>
      <t xml:space="preserve"> e </t>
    </r>
    <r>
      <rPr>
        <b/>
        <sz val="13"/>
        <color theme="1"/>
        <rFont val="Calibri"/>
        <family val="2"/>
        <scheme val="minor"/>
      </rPr>
      <t>O duodécuplo</t>
    </r>
    <r>
      <rPr>
        <sz val="13"/>
        <color theme="1"/>
        <rFont val="Calibri"/>
        <family val="2"/>
        <scheme val="minor"/>
      </rPr>
      <t>.</t>
    </r>
  </si>
  <si>
    <t>• Vemos então que, como resultado do processo de capitalização mensal dos juros, no Sistema Price o mutuário paga</t>
  </si>
  <si>
    <t>• Vemos também que, como resultado da não capitalização de juros, no Sistema Linear o mutuário por óbvio não paga</t>
  </si>
  <si>
    <t>2.1.1) As cláusulas do contrato</t>
  </si>
  <si>
    <t>2.1.2) Calcular o montante e o valor total de juros</t>
  </si>
  <si>
    <t xml:space="preserve">• O fluxo de caixa descontado, como também indicado pelo próprio nome, consiste em "descontar" o valor dos juros que estão incorporados em </t>
  </si>
  <si>
    <t>Total (JL + JJ)</t>
  </si>
  <si>
    <t xml:space="preserve">       - Não tem juros sobre juros porque não tem juros acumulados até o mês anterior.</t>
  </si>
  <si>
    <t xml:space="preserve">       - Os juros lineares são os juros do mês .</t>
  </si>
  <si>
    <t>• Voltando ao contrato objeto de nossa análise.</t>
  </si>
  <si>
    <t>• Podemos deduzir a seguinte regra geral para os contratos regidos pelo Sistema Price:</t>
  </si>
  <si>
    <t>3.7) Os valores básicos do contrato, detalhados por juros lineares e juros sobre juros</t>
  </si>
  <si>
    <t>3.6) Os juros lineares e os juros sobre juros em cada mês da prestação</t>
  </si>
  <si>
    <t>3.5) Os conceitos de valor de juros compostos, valor de juros lineares e valor de juros sobre juros</t>
  </si>
  <si>
    <t>3.4) Identificar a distribuição, mês a mês, do valor de juros de cada prestação</t>
  </si>
  <si>
    <t>3.2) Calcular o montante e o valor total de juros</t>
  </si>
  <si>
    <t>3.1) As clásusulas do contrato</t>
  </si>
  <si>
    <t>3.3) O valor dos juros e de amortização em cada prestação</t>
  </si>
  <si>
    <t xml:space="preserve">       - Não tem juros sobre juros, porque não há capitalização de juros do mês anterior.</t>
  </si>
  <si>
    <t>4) Duodécuplo - O valor anual de juros efetivos e o valor anual de juros nominais - Sistema Price x Sistema Linear</t>
  </si>
  <si>
    <t>4.3) Conclusões sobre taxas anuais e duodécuplo</t>
  </si>
  <si>
    <t xml:space="preserve">• Para o caso específico do exemplo de contrato em análise, já havíamos identificado periodicidade mensal </t>
  </si>
  <si>
    <r>
      <t xml:space="preserve">   quando construímos a </t>
    </r>
    <r>
      <rPr>
        <b/>
        <sz val="11"/>
        <color theme="1"/>
        <rFont val="Calibri"/>
        <family val="2"/>
        <scheme val="minor"/>
      </rPr>
      <t>Tabela 05</t>
    </r>
    <r>
      <rPr>
        <sz val="11"/>
        <color theme="1"/>
        <rFont val="Calibri"/>
        <family val="2"/>
        <scheme val="minor"/>
      </rPr>
      <t xml:space="preserve"> (Sistema Price):</t>
    </r>
  </si>
  <si>
    <t xml:space="preserve">   - Em todas as prestações, a partir da 2, o valor dos juros no segundo mês é maior do que o valor no primeiro mês.</t>
  </si>
  <si>
    <t>Sumário:</t>
  </si>
  <si>
    <t>3.1) As cláusulas do contrato</t>
  </si>
  <si>
    <t>2.2) Duodécuplo - O valor anual de juros efetivos e o valor anual de juros nominais - Sistema Price x Sistema Linear</t>
  </si>
  <si>
    <t>2.2.2) Conclusões sobre taxas anuais e duodécuplo</t>
  </si>
  <si>
    <t xml:space="preserve">       demonstrando quanto VOCÊ paga de juros sobre juros em cada um destes períodos.</t>
  </si>
  <si>
    <t xml:space="preserve">       que queira analisar.</t>
  </si>
  <si>
    <t xml:space="preserve">       consecutivos e a evolução do saldo devedor.</t>
  </si>
  <si>
    <t xml:space="preserve">    • Planilha de fácil uso, onde VOCÊ informa as principais cláusulas de SEU contrato ou de qualquer outro que queira analisar.</t>
  </si>
  <si>
    <t xml:space="preserve">    • As fórmulas da planilha calculam automaticamente e lhe informam os seguintes resultados:</t>
  </si>
  <si>
    <t xml:space="preserve">    • Conjunto de artigo e planilha onde é analisado de forma crítica o acórdão do Recurso Especial Repetitivo 973.827 RS do STJ, de 08.08.2012.</t>
  </si>
  <si>
    <t xml:space="preserve">    • Utilizam como referência o paradigma criado pelo Recurso Especial Repetitivo 1.124.552 RS de 03.12.2014, também do STJ.</t>
  </si>
  <si>
    <t xml:space="preserve">    • São analisados com bastante detalhe os juros sobre juros da Tabela Price, análise do duodécuplo em qualquer período de 12 meses </t>
  </si>
  <si>
    <t xml:space="preserve">    • Além disso, na planilha VOCÊ pode substituir as cláusulas do contrato em análise pelas cláusulas de SEU contrato ou de qualquer outro </t>
  </si>
  <si>
    <t xml:space="preserve">       - As fórmulas da planilha calcularão automaticamente e lhe retornarão como resultado um nível de análise muito aprofundado</t>
  </si>
  <si>
    <t xml:space="preserve">         de SEU contrato, com cada passo perfeitamente auditável.</t>
  </si>
  <si>
    <t>Tabela 07.03 - Valor de juros sobre juros (calculando de forma separada a capitalização em si)</t>
  </si>
  <si>
    <t xml:space="preserve">• As planilhas (abas) estão protegidas por senha, apenas para evitar alteração não intencional nas fórmulas </t>
  </si>
  <si>
    <t xml:space="preserve">   e na estrutura.</t>
  </si>
  <si>
    <r>
      <t xml:space="preserve">   Se VOCÊ tiver interesse em estudar com mais detalhe e precisar intencionalmente fazer alterações, a senha é "</t>
    </r>
    <r>
      <rPr>
        <b/>
        <sz val="11"/>
        <color theme="1"/>
        <rFont val="Calibri"/>
        <family val="2"/>
        <scheme val="minor"/>
      </rPr>
      <t>price</t>
    </r>
    <r>
      <rPr>
        <sz val="11"/>
        <color theme="1"/>
        <rFont val="Calibri"/>
        <family val="2"/>
        <scheme val="minor"/>
      </rPr>
      <t>".</t>
    </r>
  </si>
  <si>
    <t>a) Os juros sobre juros da Tabela Price e o duodécuplo em SEU contrato - Diagnóstico rápido</t>
  </si>
  <si>
    <t>O contrato como "réu confesso"</t>
  </si>
  <si>
    <t xml:space="preserve">• Mesmo que SEU contrato não tenha estas taxas anuais como cláusulas contratuais explícitas, a simples apuração delas por perito contábil e a constatação </t>
  </si>
  <si>
    <t xml:space="preserve">   de que a taxa anual efetiva é maior do que o duodécuplo da taxa mensal (ou, o que é a mesma coisa, que é maior do que a taxa anual nominal) são prova irrefutável de </t>
  </si>
  <si>
    <t xml:space="preserve">   que neste contrato o mutuário paga juros sobre juros.</t>
  </si>
  <si>
    <t>• Se, além disso, o contrato tiver estas taxas como cláusulas contratuais explícitas e a taxa anual efetiva for maior do que a taxa anual nominal (ou seja, maior do que o</t>
  </si>
  <si>
    <t xml:space="preserve">   duodécuplo da taxa mensal) isto por si só torna o contrato uma espécie de "réu confesso": o contrato "confessa" que o mutuário está pagando juros sobre juros.</t>
  </si>
  <si>
    <t>A periodicidade exata</t>
  </si>
  <si>
    <t>Atualizado em 23.09.2022</t>
  </si>
  <si>
    <t xml:space="preserve">   adv.angelomarcelogasperini@gmail.com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</si>
</sst>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R$-416]\ #,##0.00"/>
    <numFmt numFmtId="165" formatCode="0.0000%"/>
    <numFmt numFmtId="166" formatCode="[$R$-416]\ #,##0.0000"/>
  </numFmts>
  <fonts count="21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1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3" tint="-0.499984740745262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perscript"/>
      <sz val="16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11" fillId="0" borderId="0" applyNumberFormat="0" applyFill="0" applyProtection="0">
      <alignment horizontal="left" vertical="center"/>
    </xf>
    <xf numFmtId="0" fontId="1" fillId="0" borderId="0" applyNumberFormat="0" applyFill="0" applyProtection="0">
      <alignment horizontal="left" vertical="center"/>
    </xf>
    <xf numFmtId="0" fontId="10" fillId="0" borderId="0" applyNumberFormat="0" applyFill="0" applyProtection="0">
      <alignment horizontal="left" vertical="center"/>
    </xf>
    <xf numFmtId="0" fontId="18" fillId="0" borderId="0" applyFill="0" applyBorder="0">
      <alignment horizontal="left" vertical="center"/>
    </xf>
    <xf numFmtId="0" fontId="12" fillId="0" borderId="0">
      <alignment horizontal="left" vertical="center"/>
    </xf>
    <xf numFmtId="0" fontId="17" fillId="0" borderId="0">
      <alignment horizontal="left" vertical="center"/>
    </xf>
    <xf numFmtId="0" fontId="20" fillId="0" borderId="0" applyNumberFormat="0" applyFill="0" applyBorder="0" applyAlignment="0" applyProtection="0"/>
  </cellStyleXfs>
  <cellXfs count="229">
    <xf numFmtId="0" fontId="0" fillId="0" borderId="0" xfId="0"/>
    <xf numFmtId="0" fontId="0" fillId="0" borderId="0" xfId="0" applyProtection="1"/>
    <xf numFmtId="166" fontId="0" fillId="0" borderId="1" xfId="0" applyNumberFormat="1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/>
    </xf>
    <xf numFmtId="165" fontId="0" fillId="0" borderId="1" xfId="0" applyNumberFormat="1" applyBorder="1" applyAlignment="1" applyProtection="1">
      <alignment horizontal="center"/>
    </xf>
    <xf numFmtId="3" fontId="0" fillId="0" borderId="1" xfId="0" applyNumberFormat="1" applyBorder="1" applyAlignment="1" applyProtection="1">
      <alignment horizontal="center"/>
    </xf>
    <xf numFmtId="166" fontId="0" fillId="0" borderId="0" xfId="0" applyNumberFormat="1" applyProtection="1"/>
    <xf numFmtId="0" fontId="2" fillId="0" borderId="8" xfId="0" applyFont="1" applyBorder="1" applyAlignment="1" applyProtection="1">
      <alignment vertical="center"/>
    </xf>
    <xf numFmtId="0" fontId="2" fillId="0" borderId="14" xfId="0" applyFont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Border="1" applyAlignment="1" applyProtection="1"/>
    <xf numFmtId="10" fontId="0" fillId="0" borderId="0" xfId="0" applyNumberFormat="1" applyFill="1" applyBorder="1" applyAlignment="1" applyProtection="1">
      <alignment horizontal="center"/>
    </xf>
    <xf numFmtId="164" fontId="2" fillId="0" borderId="0" xfId="0" applyNumberFormat="1" applyFont="1" applyBorder="1" applyAlignment="1" applyProtection="1">
      <alignment horizontal="center"/>
    </xf>
    <xf numFmtId="166" fontId="0" fillId="0" borderId="0" xfId="0" applyNumberFormat="1" applyBorder="1" applyAlignment="1" applyProtection="1">
      <alignment horizont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 applyProtection="1">
      <alignment horizontal="left"/>
    </xf>
    <xf numFmtId="0" fontId="0" fillId="0" borderId="0" xfId="0" applyFill="1" applyAlignment="1" applyProtection="1">
      <alignment vertical="center"/>
    </xf>
    <xf numFmtId="0" fontId="0" fillId="0" borderId="0" xfId="0" applyAlignment="1" applyProtection="1"/>
    <xf numFmtId="0" fontId="0" fillId="0" borderId="0" xfId="0" applyFill="1" applyBorder="1" applyAlignment="1" applyProtection="1">
      <alignment vertical="center"/>
    </xf>
    <xf numFmtId="0" fontId="0" fillId="0" borderId="0" xfId="0" applyBorder="1" applyAlignment="1" applyProtection="1">
      <alignment horizontal="center"/>
    </xf>
    <xf numFmtId="0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Fill="1" applyAlignment="1" applyProtection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0" xfId="0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 vertical="center"/>
    </xf>
    <xf numFmtId="165" fontId="0" fillId="0" borderId="0" xfId="0" applyNumberFormat="1" applyBorder="1" applyAlignment="1" applyProtection="1">
      <alignment horizontal="right" vertical="center"/>
    </xf>
    <xf numFmtId="166" fontId="0" fillId="0" borderId="1" xfId="0" applyNumberFormat="1" applyBorder="1" applyAlignment="1" applyProtection="1">
      <alignment horizontal="center" vertical="center"/>
    </xf>
    <xf numFmtId="164" fontId="0" fillId="0" borderId="1" xfId="0" applyNumberFormat="1" applyBorder="1" applyAlignment="1" applyProtection="1">
      <alignment horizontal="center" vertical="center"/>
    </xf>
    <xf numFmtId="166" fontId="0" fillId="0" borderId="0" xfId="0" applyNumberFormat="1" applyBorder="1" applyAlignment="1" applyProtection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</xf>
    <xf numFmtId="164" fontId="0" fillId="0" borderId="0" xfId="0" applyNumberFormat="1" applyBorder="1" applyAlignment="1" applyProtection="1">
      <alignment horizontal="center" vertical="center"/>
    </xf>
    <xf numFmtId="1" fontId="0" fillId="0" borderId="1" xfId="0" applyNumberFormat="1" applyBorder="1" applyAlignment="1" applyProtection="1">
      <alignment horizontal="center" vertical="center"/>
    </xf>
    <xf numFmtId="165" fontId="0" fillId="0" borderId="1" xfId="0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 indent="1"/>
    </xf>
    <xf numFmtId="0" fontId="0" fillId="0" borderId="0" xfId="0" applyFill="1" applyBorder="1" applyAlignment="1" applyProtection="1">
      <alignment horizontal="left" vertical="center" indent="1"/>
    </xf>
    <xf numFmtId="166" fontId="0" fillId="0" borderId="0" xfId="0" applyNumberFormat="1" applyAlignment="1" applyProtection="1">
      <alignment vertical="center"/>
    </xf>
    <xf numFmtId="166" fontId="0" fillId="0" borderId="0" xfId="0" applyNumberFormat="1" applyBorder="1" applyAlignment="1" applyProtection="1">
      <alignment horizontal="right" vertical="center"/>
    </xf>
    <xf numFmtId="164" fontId="0" fillId="0" borderId="0" xfId="0" applyNumberFormat="1" applyBorder="1" applyAlignment="1" applyProtection="1">
      <alignment horizontal="right" vertical="center"/>
    </xf>
    <xf numFmtId="0" fontId="0" fillId="0" borderId="10" xfId="0" applyBorder="1" applyAlignment="1" applyProtection="1">
      <alignment vertical="center"/>
    </xf>
    <xf numFmtId="165" fontId="0" fillId="0" borderId="0" xfId="0" applyNumberForma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164" fontId="0" fillId="2" borderId="1" xfId="0" applyNumberForma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 wrapText="1"/>
    </xf>
    <xf numFmtId="0" fontId="2" fillId="3" borderId="1" xfId="0" applyFont="1" applyFill="1" applyBorder="1" applyAlignment="1" applyProtection="1">
      <alignment horizontal="center" wrapText="1"/>
    </xf>
    <xf numFmtId="164" fontId="0" fillId="0" borderId="1" xfId="0" applyNumberFormat="1" applyFill="1" applyBorder="1" applyAlignment="1" applyProtection="1">
      <alignment horizontal="center" vertical="center"/>
    </xf>
    <xf numFmtId="0" fontId="0" fillId="0" borderId="0" xfId="0" applyFont="1" applyFill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 indent="1"/>
    </xf>
    <xf numFmtId="49" fontId="2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 wrapText="1"/>
    </xf>
    <xf numFmtId="166" fontId="8" fillId="0" borderId="1" xfId="0" applyNumberFormat="1" applyFont="1" applyBorder="1" applyAlignment="1" applyProtection="1">
      <alignment horizontal="right" vertical="center" indent="1"/>
    </xf>
    <xf numFmtId="164" fontId="8" fillId="0" borderId="1" xfId="0" applyNumberFormat="1" applyFont="1" applyBorder="1" applyAlignment="1" applyProtection="1">
      <alignment horizontal="right" vertical="center" indent="1"/>
    </xf>
    <xf numFmtId="165" fontId="8" fillId="0" borderId="1" xfId="0" applyNumberFormat="1" applyFont="1" applyBorder="1" applyAlignment="1" applyProtection="1">
      <alignment horizontal="right" vertical="center" indent="1"/>
    </xf>
    <xf numFmtId="0" fontId="8" fillId="0" borderId="1" xfId="0" applyFont="1" applyBorder="1" applyAlignment="1" applyProtection="1">
      <alignment horizontal="right" vertical="center" indent="1"/>
    </xf>
    <xf numFmtId="164" fontId="2" fillId="0" borderId="1" xfId="0" applyNumberFormat="1" applyFont="1" applyBorder="1" applyAlignment="1" applyProtection="1">
      <alignment horizontal="center"/>
    </xf>
    <xf numFmtId="10" fontId="0" fillId="0" borderId="1" xfId="0" applyNumberFormat="1" applyFill="1" applyBorder="1" applyAlignment="1" applyProtection="1">
      <alignment horizontal="center" vertical="center"/>
    </xf>
    <xf numFmtId="166" fontId="0" fillId="0" borderId="0" xfId="0" applyNumberFormat="1" applyFont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7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/>
    </xf>
    <xf numFmtId="10" fontId="0" fillId="0" borderId="1" xfId="0" applyNumberFormat="1" applyFill="1" applyBorder="1" applyAlignment="1" applyProtection="1">
      <alignment horizontal="center"/>
    </xf>
    <xf numFmtId="0" fontId="9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0" fontId="0" fillId="2" borderId="1" xfId="0" applyNumberForma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right" indent="1"/>
    </xf>
    <xf numFmtId="1" fontId="0" fillId="2" borderId="1" xfId="0" applyNumberFormat="1" applyFill="1" applyBorder="1" applyAlignment="1" applyProtection="1">
      <alignment horizontal="center"/>
    </xf>
    <xf numFmtId="166" fontId="0" fillId="4" borderId="1" xfId="0" applyNumberFormat="1" applyFill="1" applyBorder="1" applyAlignment="1" applyProtection="1">
      <alignment horizontal="center"/>
    </xf>
    <xf numFmtId="165" fontId="0" fillId="2" borderId="1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vertical="center"/>
    </xf>
    <xf numFmtId="166" fontId="0" fillId="0" borderId="0" xfId="0" applyNumberFormat="1" applyAlignment="1" applyProtection="1">
      <alignment horizontal="center" vertical="center"/>
    </xf>
    <xf numFmtId="0" fontId="13" fillId="0" borderId="0" xfId="0" applyFont="1" applyAlignment="1" applyProtection="1">
      <alignment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165" fontId="0" fillId="0" borderId="1" xfId="0" applyNumberFormat="1" applyFill="1" applyBorder="1" applyAlignment="1" applyProtection="1">
      <alignment horizontal="center"/>
    </xf>
    <xf numFmtId="0" fontId="13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vertical="center" wrapText="1"/>
    </xf>
    <xf numFmtId="0" fontId="11" fillId="0" borderId="0" xfId="1">
      <alignment horizontal="left" vertical="center"/>
    </xf>
    <xf numFmtId="0" fontId="1" fillId="0" borderId="0" xfId="2" applyProtection="1">
      <alignment horizontal="left" vertical="center"/>
    </xf>
    <xf numFmtId="0" fontId="10" fillId="0" borderId="0" xfId="3" applyProtection="1">
      <alignment horizontal="left" vertical="center"/>
    </xf>
    <xf numFmtId="0" fontId="18" fillId="0" borderId="0" xfId="4">
      <alignment horizontal="left" vertical="center"/>
    </xf>
    <xf numFmtId="0" fontId="12" fillId="0" borderId="0" xfId="5">
      <alignment horizontal="left" vertical="center"/>
    </xf>
    <xf numFmtId="0" fontId="17" fillId="0" borderId="0" xfId="6">
      <alignment horizontal="left" vertical="center"/>
    </xf>
    <xf numFmtId="0" fontId="0" fillId="0" borderId="13" xfId="0" applyNumberForma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166" fontId="0" fillId="0" borderId="14" xfId="0" applyNumberFormat="1" applyBorder="1" applyAlignment="1" applyProtection="1">
      <alignment horizontal="center" vertical="center"/>
    </xf>
    <xf numFmtId="0" fontId="0" fillId="0" borderId="14" xfId="0" applyNumberFormat="1" applyBorder="1" applyAlignment="1" applyProtection="1">
      <alignment horizontal="center" vertical="center"/>
    </xf>
    <xf numFmtId="10" fontId="0" fillId="0" borderId="14" xfId="0" applyNumberForma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 wrapText="1"/>
    </xf>
    <xf numFmtId="164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1" fillId="0" borderId="0" xfId="2">
      <alignment horizontal="left" vertical="center"/>
    </xf>
    <xf numFmtId="0" fontId="12" fillId="0" borderId="0" xfId="5" applyAlignment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20" fillId="0" borderId="0" xfId="7" applyAlignment="1" applyProtection="1">
      <alignment horizontal="left" vertical="center"/>
    </xf>
    <xf numFmtId="0" fontId="20" fillId="0" borderId="0" xfId="7" applyAlignment="1">
      <alignment horizontal="left" vertical="center"/>
    </xf>
    <xf numFmtId="0" fontId="3" fillId="0" borderId="0" xfId="0" applyFont="1"/>
    <xf numFmtId="0" fontId="0" fillId="0" borderId="13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9" fillId="0" borderId="4" xfId="0" applyFont="1" applyBorder="1" applyAlignment="1" applyProtection="1">
      <alignment horizontal="left" vertical="center" wrapText="1" indent="1"/>
    </xf>
    <xf numFmtId="0" fontId="19" fillId="0" borderId="3" xfId="0" applyFont="1" applyBorder="1" applyAlignment="1" applyProtection="1">
      <alignment horizontal="left" vertical="center" indent="1"/>
    </xf>
    <xf numFmtId="0" fontId="19" fillId="0" borderId="5" xfId="0" applyFont="1" applyBorder="1" applyAlignment="1" applyProtection="1">
      <alignment horizontal="left" vertical="center" indent="1"/>
    </xf>
    <xf numFmtId="0" fontId="19" fillId="0" borderId="10" xfId="0" applyFont="1" applyBorder="1" applyAlignment="1" applyProtection="1">
      <alignment horizontal="left" vertical="center" indent="1"/>
    </xf>
    <xf numFmtId="0" fontId="19" fillId="0" borderId="0" xfId="0" applyFont="1" applyBorder="1" applyAlignment="1" applyProtection="1">
      <alignment horizontal="left" vertical="center" indent="1"/>
    </xf>
    <xf numFmtId="0" fontId="19" fillId="0" borderId="11" xfId="0" applyFont="1" applyBorder="1" applyAlignment="1" applyProtection="1">
      <alignment horizontal="left" vertical="center" indent="1"/>
    </xf>
    <xf numFmtId="0" fontId="19" fillId="0" borderId="6" xfId="0" applyFont="1" applyBorder="1" applyAlignment="1" applyProtection="1">
      <alignment horizontal="left" vertical="center" indent="1"/>
    </xf>
    <xf numFmtId="0" fontId="19" fillId="0" borderId="12" xfId="0" applyFont="1" applyBorder="1" applyAlignment="1" applyProtection="1">
      <alignment horizontal="left" vertical="center" indent="1"/>
    </xf>
    <xf numFmtId="0" fontId="19" fillId="0" borderId="7" xfId="0" applyFont="1" applyBorder="1" applyAlignment="1" applyProtection="1">
      <alignment horizontal="left" vertical="center" inden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left" vertical="center" indent="1"/>
    </xf>
    <xf numFmtId="0" fontId="2" fillId="0" borderId="14" xfId="0" applyFont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left" vertical="center" indent="1"/>
    </xf>
    <xf numFmtId="0" fontId="2" fillId="0" borderId="4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wrapText="1" indent="1"/>
    </xf>
    <xf numFmtId="0" fontId="8" fillId="0" borderId="3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left" vertical="center" wrapText="1" indent="1"/>
    </xf>
    <xf numFmtId="0" fontId="8" fillId="0" borderId="6" xfId="0" applyFont="1" applyBorder="1" applyAlignment="1" applyProtection="1">
      <alignment horizontal="left" vertical="center" wrapText="1" indent="1"/>
    </xf>
    <xf numFmtId="0" fontId="8" fillId="0" borderId="12" xfId="0" applyFont="1" applyBorder="1" applyAlignment="1" applyProtection="1">
      <alignment horizontal="left" vertical="center" wrapText="1" indent="1"/>
    </xf>
    <xf numFmtId="0" fontId="8" fillId="0" borderId="7" xfId="0" applyFont="1" applyBorder="1" applyAlignment="1" applyProtection="1">
      <alignment horizontal="left" vertical="center" wrapText="1" indent="1"/>
    </xf>
    <xf numFmtId="166" fontId="8" fillId="0" borderId="9" xfId="0" applyNumberFormat="1" applyFont="1" applyBorder="1" applyAlignment="1" applyProtection="1">
      <alignment horizontal="center" vertical="center"/>
    </xf>
    <xf numFmtId="166" fontId="8" fillId="0" borderId="2" xfId="0" applyNumberFormat="1" applyFont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left" vertical="center" indent="1"/>
    </xf>
    <xf numFmtId="0" fontId="8" fillId="0" borderId="3" xfId="0" applyFont="1" applyBorder="1" applyAlignment="1" applyProtection="1">
      <alignment horizontal="left" vertical="center" indent="1"/>
    </xf>
    <xf numFmtId="0" fontId="8" fillId="0" borderId="5" xfId="0" applyFont="1" applyBorder="1" applyAlignment="1" applyProtection="1">
      <alignment horizontal="left" vertical="center" indent="1"/>
    </xf>
    <xf numFmtId="0" fontId="8" fillId="0" borderId="6" xfId="0" applyFont="1" applyBorder="1" applyAlignment="1" applyProtection="1">
      <alignment horizontal="left" vertical="center" indent="1"/>
    </xf>
    <xf numFmtId="0" fontId="8" fillId="0" borderId="12" xfId="0" applyFont="1" applyBorder="1" applyAlignment="1" applyProtection="1">
      <alignment horizontal="left" vertical="center" indent="1"/>
    </xf>
    <xf numFmtId="0" fontId="8" fillId="0" borderId="7" xfId="0" applyFont="1" applyBorder="1" applyAlignment="1" applyProtection="1">
      <alignment horizontal="left" vertical="center" indent="1"/>
    </xf>
    <xf numFmtId="0" fontId="8" fillId="0" borderId="11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8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0" fillId="0" borderId="1" xfId="0" applyBorder="1" applyAlignment="1" applyProtection="1">
      <alignment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wrapText="1"/>
    </xf>
    <xf numFmtId="0" fontId="2" fillId="0" borderId="1" xfId="0" applyFont="1" applyBorder="1" applyAlignment="1" applyProtection="1">
      <alignment horizontal="center"/>
    </xf>
    <xf numFmtId="0" fontId="17" fillId="0" borderId="4" xfId="0" applyFont="1" applyBorder="1" applyAlignment="1" applyProtection="1">
      <alignment horizontal="left" vertical="center" wrapText="1" indent="2"/>
    </xf>
    <xf numFmtId="0" fontId="17" fillId="0" borderId="3" xfId="0" applyFont="1" applyBorder="1" applyAlignment="1" applyProtection="1">
      <alignment horizontal="left" vertical="center" wrapText="1" indent="2"/>
    </xf>
    <xf numFmtId="0" fontId="17" fillId="0" borderId="5" xfId="0" applyFont="1" applyBorder="1" applyAlignment="1" applyProtection="1">
      <alignment horizontal="left" vertical="center" wrapText="1" indent="2"/>
    </xf>
    <xf numFmtId="0" fontId="17" fillId="0" borderId="10" xfId="0" applyFont="1" applyBorder="1" applyAlignment="1" applyProtection="1">
      <alignment horizontal="left" vertical="center" wrapText="1" indent="2"/>
    </xf>
    <xf numFmtId="0" fontId="17" fillId="0" borderId="0" xfId="0" applyFont="1" applyBorder="1" applyAlignment="1" applyProtection="1">
      <alignment horizontal="left" vertical="center" wrapText="1" indent="2"/>
    </xf>
    <xf numFmtId="0" fontId="17" fillId="0" borderId="11" xfId="0" applyFont="1" applyBorder="1" applyAlignment="1" applyProtection="1">
      <alignment horizontal="left" vertical="center" wrapText="1" indent="2"/>
    </xf>
    <xf numFmtId="0" fontId="17" fillId="0" borderId="6" xfId="0" applyFont="1" applyBorder="1" applyAlignment="1" applyProtection="1">
      <alignment horizontal="left" vertical="center" wrapText="1" indent="2"/>
    </xf>
    <xf numFmtId="0" fontId="17" fillId="0" borderId="12" xfId="0" applyFont="1" applyBorder="1" applyAlignment="1" applyProtection="1">
      <alignment horizontal="left" vertical="center" wrapText="1" indent="2"/>
    </xf>
    <xf numFmtId="0" fontId="17" fillId="0" borderId="7" xfId="0" applyFont="1" applyBorder="1" applyAlignment="1" applyProtection="1">
      <alignment horizontal="left" vertical="center" wrapText="1" indent="2"/>
    </xf>
    <xf numFmtId="0" fontId="17" fillId="0" borderId="4" xfId="0" applyFont="1" applyFill="1" applyBorder="1" applyAlignment="1" applyProtection="1">
      <alignment horizontal="left" vertical="center" wrapText="1" indent="2"/>
    </xf>
    <xf numFmtId="0" fontId="17" fillId="0" borderId="3" xfId="0" applyFont="1" applyFill="1" applyBorder="1" applyAlignment="1" applyProtection="1">
      <alignment horizontal="left" vertical="center" indent="2"/>
    </xf>
    <xf numFmtId="0" fontId="17" fillId="0" borderId="5" xfId="0" applyFont="1" applyFill="1" applyBorder="1" applyAlignment="1" applyProtection="1">
      <alignment horizontal="left" vertical="center" indent="2"/>
    </xf>
    <xf numFmtId="0" fontId="17" fillId="0" borderId="10" xfId="0" applyFont="1" applyFill="1" applyBorder="1" applyAlignment="1" applyProtection="1">
      <alignment horizontal="left" vertical="center" indent="2"/>
    </xf>
    <xf numFmtId="0" fontId="17" fillId="0" borderId="0" xfId="0" applyFont="1" applyFill="1" applyBorder="1" applyAlignment="1" applyProtection="1">
      <alignment horizontal="left" vertical="center" indent="2"/>
    </xf>
    <xf numFmtId="0" fontId="17" fillId="0" borderId="11" xfId="0" applyFont="1" applyFill="1" applyBorder="1" applyAlignment="1" applyProtection="1">
      <alignment horizontal="left" vertical="center" indent="2"/>
    </xf>
    <xf numFmtId="0" fontId="17" fillId="0" borderId="6" xfId="0" applyFont="1" applyFill="1" applyBorder="1" applyAlignment="1" applyProtection="1">
      <alignment horizontal="left" vertical="center" indent="2"/>
    </xf>
    <xf numFmtId="0" fontId="17" fillId="0" borderId="12" xfId="0" applyFont="1" applyFill="1" applyBorder="1" applyAlignment="1" applyProtection="1">
      <alignment horizontal="left" vertical="center" indent="2"/>
    </xf>
    <xf numFmtId="0" fontId="17" fillId="0" borderId="7" xfId="0" applyFont="1" applyFill="1" applyBorder="1" applyAlignment="1" applyProtection="1">
      <alignment horizontal="left" vertical="center" indent="2"/>
    </xf>
    <xf numFmtId="0" fontId="15" fillId="0" borderId="4" xfId="0" applyFont="1" applyBorder="1" applyAlignment="1" applyProtection="1">
      <alignment horizontal="left" vertical="center" wrapText="1" indent="1"/>
    </xf>
    <xf numFmtId="0" fontId="15" fillId="0" borderId="3" xfId="0" applyFont="1" applyBorder="1" applyAlignment="1" applyProtection="1">
      <alignment horizontal="left" vertical="center" wrapText="1" indent="1"/>
    </xf>
    <xf numFmtId="0" fontId="15" fillId="0" borderId="5" xfId="0" applyFont="1" applyBorder="1" applyAlignment="1" applyProtection="1">
      <alignment horizontal="left" vertical="center" wrapText="1" indent="1"/>
    </xf>
    <xf numFmtId="0" fontId="15" fillId="0" borderId="10" xfId="0" applyFont="1" applyBorder="1" applyAlignment="1" applyProtection="1">
      <alignment horizontal="left" vertical="center" wrapText="1" indent="1"/>
    </xf>
    <xf numFmtId="0" fontId="15" fillId="0" borderId="0" xfId="0" applyFont="1" applyBorder="1" applyAlignment="1" applyProtection="1">
      <alignment horizontal="left" vertical="center" wrapText="1" indent="1"/>
    </xf>
    <xf numFmtId="0" fontId="15" fillId="0" borderId="11" xfId="0" applyFont="1" applyBorder="1" applyAlignment="1" applyProtection="1">
      <alignment horizontal="left" vertical="center" wrapText="1" indent="1"/>
    </xf>
    <xf numFmtId="0" fontId="15" fillId="0" borderId="6" xfId="0" applyFont="1" applyBorder="1" applyAlignment="1" applyProtection="1">
      <alignment horizontal="left" vertical="center" wrapText="1" indent="1"/>
    </xf>
    <xf numFmtId="0" fontId="15" fillId="0" borderId="12" xfId="0" applyFont="1" applyBorder="1" applyAlignment="1" applyProtection="1">
      <alignment horizontal="left" vertical="center" wrapText="1" indent="1"/>
    </xf>
    <xf numFmtId="0" fontId="15" fillId="0" borderId="7" xfId="0" applyFont="1" applyBorder="1" applyAlignment="1" applyProtection="1">
      <alignment horizontal="left" vertical="center" wrapText="1" indent="1"/>
    </xf>
    <xf numFmtId="0" fontId="15" fillId="0" borderId="4" xfId="0" applyFont="1" applyBorder="1" applyAlignment="1" applyProtection="1">
      <alignment horizontal="left" vertical="center" wrapText="1" indent="2"/>
    </xf>
    <xf numFmtId="0" fontId="15" fillId="0" borderId="3" xfId="0" applyFont="1" applyBorder="1" applyAlignment="1" applyProtection="1">
      <alignment horizontal="left" vertical="center" indent="2"/>
    </xf>
    <xf numFmtId="0" fontId="15" fillId="0" borderId="5" xfId="0" applyFont="1" applyBorder="1" applyAlignment="1" applyProtection="1">
      <alignment horizontal="left" vertical="center" indent="2"/>
    </xf>
    <xf numFmtId="0" fontId="15" fillId="0" borderId="10" xfId="0" applyFont="1" applyBorder="1" applyAlignment="1" applyProtection="1">
      <alignment horizontal="left" vertical="center" indent="2"/>
    </xf>
    <xf numFmtId="0" fontId="15" fillId="0" borderId="0" xfId="0" applyFont="1" applyBorder="1" applyAlignment="1" applyProtection="1">
      <alignment horizontal="left" vertical="center" indent="2"/>
    </xf>
    <xf numFmtId="0" fontId="15" fillId="0" borderId="11" xfId="0" applyFont="1" applyBorder="1" applyAlignment="1" applyProtection="1">
      <alignment horizontal="left" vertical="center" indent="2"/>
    </xf>
    <xf numFmtId="0" fontId="15" fillId="0" borderId="6" xfId="0" applyFont="1" applyBorder="1" applyAlignment="1" applyProtection="1">
      <alignment horizontal="left" vertical="center" indent="2"/>
    </xf>
    <xf numFmtId="0" fontId="15" fillId="0" borderId="12" xfId="0" applyFont="1" applyBorder="1" applyAlignment="1" applyProtection="1">
      <alignment horizontal="left" vertical="center" indent="2"/>
    </xf>
    <xf numFmtId="0" fontId="15" fillId="0" borderId="7" xfId="0" applyFont="1" applyBorder="1" applyAlignment="1" applyProtection="1">
      <alignment horizontal="left" vertical="center" indent="2"/>
    </xf>
  </cellXfs>
  <cellStyles count="8">
    <cellStyle name="Alfa" xfId="4"/>
    <cellStyle name="Hiperlink" xfId="7" builtinId="8"/>
    <cellStyle name="Normal" xfId="0" builtinId="0"/>
    <cellStyle name="Sublinhado" xfId="5"/>
    <cellStyle name="Título 1" xfId="1" builtinId="16" customBuiltin="1"/>
    <cellStyle name="Título 2" xfId="2" builtinId="17" customBuiltin="1"/>
    <cellStyle name="Título 3" xfId="3" builtinId="18" customBuiltin="1"/>
    <cellStyle name="TítuloTabela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2.jpeg"/><Relationship Id="rId7" Type="http://schemas.openxmlformats.org/officeDocument/2006/relationships/image" Target="../media/image15.jpeg"/><Relationship Id="rId2" Type="http://schemas.openxmlformats.org/officeDocument/2006/relationships/image" Target="../media/image11.jpeg"/><Relationship Id="rId1" Type="http://schemas.openxmlformats.org/officeDocument/2006/relationships/image" Target="../media/image10.jpeg"/><Relationship Id="rId6" Type="http://schemas.openxmlformats.org/officeDocument/2006/relationships/image" Target="../media/image14.jpeg"/><Relationship Id="rId5" Type="http://schemas.openxmlformats.org/officeDocument/2006/relationships/image" Target="../media/image6.jpeg"/><Relationship Id="rId4" Type="http://schemas.openxmlformats.org/officeDocument/2006/relationships/image" Target="../media/image1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16.jpeg"/><Relationship Id="rId4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339611</xdr:colOff>
      <xdr:row>300</xdr:row>
      <xdr:rowOff>308996</xdr:rowOff>
    </xdr:from>
    <xdr:to>
      <xdr:col>8</xdr:col>
      <xdr:colOff>625361</xdr:colOff>
      <xdr:row>301</xdr:row>
      <xdr:rowOff>116236</xdr:rowOff>
    </xdr:to>
    <xdr:pic>
      <xdr:nvPicPr>
        <xdr:cNvPr id="14" name="Imagem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4955" y="59923590"/>
          <a:ext cx="285750" cy="223959"/>
        </a:xfrm>
        <a:prstGeom prst="rect">
          <a:avLst/>
        </a:prstGeom>
      </xdr:spPr>
    </xdr:pic>
    <xdr:clientData/>
  </xdr:twoCellAnchor>
  <xdr:twoCellAnchor>
    <xdr:from>
      <xdr:col>11</xdr:col>
      <xdr:colOff>365692</xdr:colOff>
      <xdr:row>300</xdr:row>
      <xdr:rowOff>289151</xdr:rowOff>
    </xdr:from>
    <xdr:to>
      <xdr:col>11</xdr:col>
      <xdr:colOff>692615</xdr:colOff>
      <xdr:row>301</xdr:row>
      <xdr:rowOff>98652</xdr:rowOff>
    </xdr:to>
    <xdr:pic>
      <xdr:nvPicPr>
        <xdr:cNvPr id="15" name="Imagem 1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0005" y="59903745"/>
          <a:ext cx="326923" cy="226220"/>
        </a:xfrm>
        <a:prstGeom prst="rect">
          <a:avLst/>
        </a:prstGeom>
      </xdr:spPr>
    </xdr:pic>
    <xdr:clientData/>
  </xdr:twoCellAnchor>
  <xdr:twoCellAnchor>
    <xdr:from>
      <xdr:col>13</xdr:col>
      <xdr:colOff>531246</xdr:colOff>
      <xdr:row>327</xdr:row>
      <xdr:rowOff>49715</xdr:rowOff>
    </xdr:from>
    <xdr:to>
      <xdr:col>13</xdr:col>
      <xdr:colOff>702469</xdr:colOff>
      <xdr:row>327</xdr:row>
      <xdr:rowOff>193335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40152" y="61640746"/>
          <a:ext cx="171223" cy="143620"/>
        </a:xfrm>
        <a:prstGeom prst="rect">
          <a:avLst/>
        </a:prstGeom>
      </xdr:spPr>
    </xdr:pic>
    <xdr:clientData/>
  </xdr:twoCellAnchor>
  <xdr:twoCellAnchor>
    <xdr:from>
      <xdr:col>8</xdr:col>
      <xdr:colOff>305026</xdr:colOff>
      <xdr:row>351</xdr:row>
      <xdr:rowOff>20977</xdr:rowOff>
    </xdr:from>
    <xdr:to>
      <xdr:col>8</xdr:col>
      <xdr:colOff>590776</xdr:colOff>
      <xdr:row>351</xdr:row>
      <xdr:rowOff>245502</xdr:rowOff>
    </xdr:to>
    <xdr:pic>
      <xdr:nvPicPr>
        <xdr:cNvPr id="10" name="Imagem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0370" y="66588821"/>
          <a:ext cx="285750" cy="224525"/>
        </a:xfrm>
        <a:prstGeom prst="rect">
          <a:avLst/>
        </a:prstGeom>
      </xdr:spPr>
    </xdr:pic>
    <xdr:clientData/>
  </xdr:twoCellAnchor>
  <xdr:twoCellAnchor>
    <xdr:from>
      <xdr:col>11</xdr:col>
      <xdr:colOff>370228</xdr:colOff>
      <xdr:row>350</xdr:row>
      <xdr:rowOff>404812</xdr:rowOff>
    </xdr:from>
    <xdr:to>
      <xdr:col>11</xdr:col>
      <xdr:colOff>697151</xdr:colOff>
      <xdr:row>351</xdr:row>
      <xdr:rowOff>223950</xdr:rowOff>
    </xdr:to>
    <xdr:pic>
      <xdr:nvPicPr>
        <xdr:cNvPr id="11" name="Imagem 1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14541" y="66555937"/>
          <a:ext cx="326923" cy="235857"/>
        </a:xfrm>
        <a:prstGeom prst="rect">
          <a:avLst/>
        </a:prstGeom>
      </xdr:spPr>
    </xdr:pic>
    <xdr:clientData/>
  </xdr:twoCellAnchor>
  <xdr:twoCellAnchor>
    <xdr:from>
      <xdr:col>13</xdr:col>
      <xdr:colOff>522173</xdr:colOff>
      <xdr:row>330</xdr:row>
      <xdr:rowOff>15307</xdr:rowOff>
    </xdr:from>
    <xdr:to>
      <xdr:col>13</xdr:col>
      <xdr:colOff>699267</xdr:colOff>
      <xdr:row>330</xdr:row>
      <xdr:rowOff>163852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31079" y="62213557"/>
          <a:ext cx="177094" cy="148545"/>
        </a:xfrm>
        <a:prstGeom prst="rect">
          <a:avLst/>
        </a:prstGeom>
      </xdr:spPr>
    </xdr:pic>
    <xdr:clientData/>
  </xdr:twoCellAnchor>
  <xdr:twoCellAnchor>
    <xdr:from>
      <xdr:col>13</xdr:col>
      <xdr:colOff>468879</xdr:colOff>
      <xdr:row>378</xdr:row>
      <xdr:rowOff>69169</xdr:rowOff>
    </xdr:from>
    <xdr:to>
      <xdr:col>13</xdr:col>
      <xdr:colOff>645973</xdr:colOff>
      <xdr:row>379</xdr:row>
      <xdr:rowOff>15308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77785" y="68196732"/>
          <a:ext cx="177094" cy="148545"/>
        </a:xfrm>
        <a:prstGeom prst="rect">
          <a:avLst/>
        </a:prstGeom>
      </xdr:spPr>
    </xdr:pic>
    <xdr:clientData/>
  </xdr:twoCellAnchor>
  <xdr:twoCellAnchor>
    <xdr:from>
      <xdr:col>13</xdr:col>
      <xdr:colOff>486455</xdr:colOff>
      <xdr:row>381</xdr:row>
      <xdr:rowOff>36285</xdr:rowOff>
    </xdr:from>
    <xdr:to>
      <xdr:col>13</xdr:col>
      <xdr:colOff>663549</xdr:colOff>
      <xdr:row>381</xdr:row>
      <xdr:rowOff>184830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5361" y="68771066"/>
          <a:ext cx="177094" cy="148545"/>
        </a:xfrm>
        <a:prstGeom prst="rect">
          <a:avLst/>
        </a:prstGeom>
      </xdr:spPr>
    </xdr:pic>
    <xdr:clientData/>
  </xdr:twoCellAnchor>
  <xdr:twoCellAnchor>
    <xdr:from>
      <xdr:col>5</xdr:col>
      <xdr:colOff>382082</xdr:colOff>
      <xdr:row>203</xdr:row>
      <xdr:rowOff>8659</xdr:rowOff>
    </xdr:from>
    <xdr:to>
      <xdr:col>5</xdr:col>
      <xdr:colOff>622745</xdr:colOff>
      <xdr:row>203</xdr:row>
      <xdr:rowOff>187253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8926" y="40120815"/>
          <a:ext cx="240663" cy="178594"/>
        </a:xfrm>
        <a:prstGeom prst="rect">
          <a:avLst/>
        </a:prstGeom>
      </xdr:spPr>
    </xdr:pic>
    <xdr:clientData/>
  </xdr:twoCellAnchor>
  <xdr:twoCellAnchor>
    <xdr:from>
      <xdr:col>7</xdr:col>
      <xdr:colOff>305234</xdr:colOff>
      <xdr:row>202</xdr:row>
      <xdr:rowOff>190500</xdr:rowOff>
    </xdr:from>
    <xdr:to>
      <xdr:col>7</xdr:col>
      <xdr:colOff>506416</xdr:colOff>
      <xdr:row>203</xdr:row>
      <xdr:rowOff>190500</xdr:rowOff>
    </xdr:to>
    <xdr:pic>
      <xdr:nvPicPr>
        <xdr:cNvPr id="18" name="Imagem 1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4265" y="40100250"/>
          <a:ext cx="201182" cy="202406"/>
        </a:xfrm>
        <a:prstGeom prst="rect">
          <a:avLst/>
        </a:prstGeom>
      </xdr:spPr>
    </xdr:pic>
    <xdr:clientData/>
  </xdr:twoCellAnchor>
  <xdr:twoCellAnchor>
    <xdr:from>
      <xdr:col>5</xdr:col>
      <xdr:colOff>454601</xdr:colOff>
      <xdr:row>237</xdr:row>
      <xdr:rowOff>8660</xdr:rowOff>
    </xdr:from>
    <xdr:to>
      <xdr:col>5</xdr:col>
      <xdr:colOff>628589</xdr:colOff>
      <xdr:row>237</xdr:row>
      <xdr:rowOff>187254</xdr:rowOff>
    </xdr:to>
    <xdr:pic>
      <xdr:nvPicPr>
        <xdr:cNvPr id="19" name="Imagem 1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81445" y="47205035"/>
          <a:ext cx="173988" cy="178594"/>
        </a:xfrm>
        <a:prstGeom prst="rect">
          <a:avLst/>
        </a:prstGeom>
      </xdr:spPr>
    </xdr:pic>
    <xdr:clientData/>
  </xdr:twoCellAnchor>
  <xdr:twoCellAnchor>
    <xdr:from>
      <xdr:col>7</xdr:col>
      <xdr:colOff>375589</xdr:colOff>
      <xdr:row>237</xdr:row>
      <xdr:rowOff>1</xdr:rowOff>
    </xdr:from>
    <xdr:to>
      <xdr:col>7</xdr:col>
      <xdr:colOff>576771</xdr:colOff>
      <xdr:row>238</xdr:row>
      <xdr:rowOff>0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64620" y="47196376"/>
          <a:ext cx="201182" cy="202405"/>
        </a:xfrm>
        <a:prstGeom prst="rect">
          <a:avLst/>
        </a:prstGeom>
      </xdr:spPr>
    </xdr:pic>
    <xdr:clientData/>
  </xdr:twoCellAnchor>
  <xdr:twoCellAnchor>
    <xdr:from>
      <xdr:col>11</xdr:col>
      <xdr:colOff>132052</xdr:colOff>
      <xdr:row>321</xdr:row>
      <xdr:rowOff>29226</xdr:rowOff>
    </xdr:from>
    <xdr:to>
      <xdr:col>11</xdr:col>
      <xdr:colOff>316058</xdr:colOff>
      <xdr:row>321</xdr:row>
      <xdr:rowOff>172397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9752" y="25689576"/>
          <a:ext cx="184006" cy="143171"/>
        </a:xfrm>
        <a:prstGeom prst="rect">
          <a:avLst/>
        </a:prstGeom>
      </xdr:spPr>
    </xdr:pic>
    <xdr:clientData/>
  </xdr:twoCellAnchor>
  <xdr:twoCellAnchor>
    <xdr:from>
      <xdr:col>9</xdr:col>
      <xdr:colOff>317140</xdr:colOff>
      <xdr:row>320</xdr:row>
      <xdr:rowOff>199158</xdr:rowOff>
    </xdr:from>
    <xdr:to>
      <xdr:col>9</xdr:col>
      <xdr:colOff>563600</xdr:colOff>
      <xdr:row>322</xdr:row>
      <xdr:rowOff>6494</xdr:rowOff>
    </xdr:to>
    <xdr:pic>
      <xdr:nvPicPr>
        <xdr:cNvPr id="23" name="Imagem 22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2215" y="25659483"/>
          <a:ext cx="246460" cy="207386"/>
        </a:xfrm>
        <a:prstGeom prst="rect">
          <a:avLst/>
        </a:prstGeom>
      </xdr:spPr>
    </xdr:pic>
    <xdr:clientData/>
  </xdr:twoCellAnchor>
  <xdr:twoCellAnchor>
    <xdr:from>
      <xdr:col>9</xdr:col>
      <xdr:colOff>285750</xdr:colOff>
      <xdr:row>317</xdr:row>
      <xdr:rowOff>173181</xdr:rowOff>
    </xdr:from>
    <xdr:to>
      <xdr:col>9</xdr:col>
      <xdr:colOff>532210</xdr:colOff>
      <xdr:row>318</xdr:row>
      <xdr:rowOff>182924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25033431"/>
          <a:ext cx="246460" cy="209768"/>
        </a:xfrm>
        <a:prstGeom prst="rect">
          <a:avLst/>
        </a:prstGeom>
      </xdr:spPr>
    </xdr:pic>
    <xdr:clientData/>
  </xdr:twoCellAnchor>
  <xdr:twoCellAnchor>
    <xdr:from>
      <xdr:col>9</xdr:col>
      <xdr:colOff>314975</xdr:colOff>
      <xdr:row>314</xdr:row>
      <xdr:rowOff>193748</xdr:rowOff>
    </xdr:from>
    <xdr:to>
      <xdr:col>9</xdr:col>
      <xdr:colOff>561435</xdr:colOff>
      <xdr:row>316</xdr:row>
      <xdr:rowOff>1085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0050" y="24453923"/>
          <a:ext cx="246460" cy="207387"/>
        </a:xfrm>
        <a:prstGeom prst="rect">
          <a:avLst/>
        </a:prstGeom>
      </xdr:spPr>
    </xdr:pic>
    <xdr:clientData/>
  </xdr:twoCellAnchor>
  <xdr:twoCellAnchor>
    <xdr:from>
      <xdr:col>11</xdr:col>
      <xdr:colOff>113651</xdr:colOff>
      <xdr:row>318</xdr:row>
      <xdr:rowOff>11907</xdr:rowOff>
    </xdr:from>
    <xdr:to>
      <xdr:col>11</xdr:col>
      <xdr:colOff>315741</xdr:colOff>
      <xdr:row>318</xdr:row>
      <xdr:rowOff>169149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1351" y="25072182"/>
          <a:ext cx="202090" cy="157242"/>
        </a:xfrm>
        <a:prstGeom prst="rect">
          <a:avLst/>
        </a:prstGeom>
      </xdr:spPr>
    </xdr:pic>
    <xdr:clientData/>
  </xdr:twoCellAnchor>
  <xdr:twoCellAnchor>
    <xdr:from>
      <xdr:col>11</xdr:col>
      <xdr:colOff>158029</xdr:colOff>
      <xdr:row>315</xdr:row>
      <xdr:rowOff>34636</xdr:rowOff>
    </xdr:from>
    <xdr:to>
      <xdr:col>11</xdr:col>
      <xdr:colOff>342035</xdr:colOff>
      <xdr:row>315</xdr:row>
      <xdr:rowOff>177807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729" y="24494836"/>
          <a:ext cx="184006" cy="143171"/>
        </a:xfrm>
        <a:prstGeom prst="rect">
          <a:avLst/>
        </a:prstGeom>
      </xdr:spPr>
    </xdr:pic>
    <xdr:clientData/>
  </xdr:twoCellAnchor>
  <xdr:twoCellAnchor>
    <xdr:from>
      <xdr:col>9</xdr:col>
      <xdr:colOff>283585</xdr:colOff>
      <xdr:row>371</xdr:row>
      <xdr:rowOff>20565</xdr:rowOff>
    </xdr:from>
    <xdr:to>
      <xdr:col>9</xdr:col>
      <xdr:colOff>530045</xdr:colOff>
      <xdr:row>372</xdr:row>
      <xdr:rowOff>30308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8660" y="35901240"/>
          <a:ext cx="246460" cy="209768"/>
        </a:xfrm>
        <a:prstGeom prst="rect">
          <a:avLst/>
        </a:prstGeom>
      </xdr:spPr>
    </xdr:pic>
    <xdr:clientData/>
  </xdr:twoCellAnchor>
  <xdr:twoCellAnchor>
    <xdr:from>
      <xdr:col>9</xdr:col>
      <xdr:colOff>271679</xdr:colOff>
      <xdr:row>368</xdr:row>
      <xdr:rowOff>0</xdr:rowOff>
    </xdr:from>
    <xdr:to>
      <xdr:col>9</xdr:col>
      <xdr:colOff>518139</xdr:colOff>
      <xdr:row>369</xdr:row>
      <xdr:rowOff>9743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96754" y="35280600"/>
          <a:ext cx="246460" cy="209768"/>
        </a:xfrm>
        <a:prstGeom prst="rect">
          <a:avLst/>
        </a:prstGeom>
      </xdr:spPr>
    </xdr:pic>
    <xdr:clientData/>
  </xdr:twoCellAnchor>
  <xdr:twoCellAnchor>
    <xdr:from>
      <xdr:col>9</xdr:col>
      <xdr:colOff>251114</xdr:colOff>
      <xdr:row>364</xdr:row>
      <xdr:rowOff>178595</xdr:rowOff>
    </xdr:from>
    <xdr:to>
      <xdr:col>9</xdr:col>
      <xdr:colOff>497574</xdr:colOff>
      <xdr:row>365</xdr:row>
      <xdr:rowOff>188337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6189" y="34659095"/>
          <a:ext cx="246460" cy="209767"/>
        </a:xfrm>
        <a:prstGeom prst="rect">
          <a:avLst/>
        </a:prstGeom>
      </xdr:spPr>
    </xdr:pic>
    <xdr:clientData/>
  </xdr:twoCellAnchor>
  <xdr:twoCellAnchor>
    <xdr:from>
      <xdr:col>11</xdr:col>
      <xdr:colOff>128803</xdr:colOff>
      <xdr:row>371</xdr:row>
      <xdr:rowOff>41130</xdr:rowOff>
    </xdr:from>
    <xdr:to>
      <xdr:col>11</xdr:col>
      <xdr:colOff>312809</xdr:colOff>
      <xdr:row>371</xdr:row>
      <xdr:rowOff>184301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6503" y="35921805"/>
          <a:ext cx="184006" cy="143171"/>
        </a:xfrm>
        <a:prstGeom prst="rect">
          <a:avLst/>
        </a:prstGeom>
      </xdr:spPr>
    </xdr:pic>
    <xdr:clientData/>
  </xdr:twoCellAnchor>
  <xdr:twoCellAnchor>
    <xdr:from>
      <xdr:col>11</xdr:col>
      <xdr:colOff>140711</xdr:colOff>
      <xdr:row>368</xdr:row>
      <xdr:rowOff>25978</xdr:rowOff>
    </xdr:from>
    <xdr:to>
      <xdr:col>11</xdr:col>
      <xdr:colOff>324717</xdr:colOff>
      <xdr:row>368</xdr:row>
      <xdr:rowOff>169149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8411" y="35306578"/>
          <a:ext cx="184006" cy="143171"/>
        </a:xfrm>
        <a:prstGeom prst="rect">
          <a:avLst/>
        </a:prstGeom>
      </xdr:spPr>
    </xdr:pic>
    <xdr:clientData/>
  </xdr:twoCellAnchor>
  <xdr:twoCellAnchor>
    <xdr:from>
      <xdr:col>11</xdr:col>
      <xdr:colOff>120145</xdr:colOff>
      <xdr:row>365</xdr:row>
      <xdr:rowOff>41130</xdr:rowOff>
    </xdr:from>
    <xdr:to>
      <xdr:col>11</xdr:col>
      <xdr:colOff>304151</xdr:colOff>
      <xdr:row>365</xdr:row>
      <xdr:rowOff>184301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7845" y="34721655"/>
          <a:ext cx="184006" cy="1431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392907</xdr:colOff>
      <xdr:row>169</xdr:row>
      <xdr:rowOff>11909</xdr:rowOff>
    </xdr:from>
    <xdr:to>
      <xdr:col>9</xdr:col>
      <xdr:colOff>583406</xdr:colOff>
      <xdr:row>169</xdr:row>
      <xdr:rowOff>174111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3720" y="39195378"/>
          <a:ext cx="190499" cy="162202"/>
        </a:xfrm>
        <a:prstGeom prst="rect">
          <a:avLst/>
        </a:prstGeom>
      </xdr:spPr>
    </xdr:pic>
    <xdr:clientData/>
  </xdr:twoCellAnchor>
  <xdr:twoCellAnchor>
    <xdr:from>
      <xdr:col>9</xdr:col>
      <xdr:colOff>440532</xdr:colOff>
      <xdr:row>179</xdr:row>
      <xdr:rowOff>142875</xdr:rowOff>
    </xdr:from>
    <xdr:to>
      <xdr:col>9</xdr:col>
      <xdr:colOff>642938</xdr:colOff>
      <xdr:row>180</xdr:row>
      <xdr:rowOff>144033</xdr:rowOff>
    </xdr:to>
    <xdr:pic>
      <xdr:nvPicPr>
        <xdr:cNvPr id="35" name="Imagem 3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0345" y="73163906"/>
          <a:ext cx="202406" cy="203565"/>
        </a:xfrm>
        <a:prstGeom prst="rect">
          <a:avLst/>
        </a:prstGeom>
      </xdr:spPr>
    </xdr:pic>
    <xdr:clientData/>
  </xdr:twoCellAnchor>
  <xdr:twoCellAnchor>
    <xdr:from>
      <xdr:col>9</xdr:col>
      <xdr:colOff>414338</xdr:colOff>
      <xdr:row>183</xdr:row>
      <xdr:rowOff>164306</xdr:rowOff>
    </xdr:from>
    <xdr:to>
      <xdr:col>9</xdr:col>
      <xdr:colOff>616744</xdr:colOff>
      <xdr:row>184</xdr:row>
      <xdr:rowOff>165464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1" y="73994962"/>
          <a:ext cx="202406" cy="203565"/>
        </a:xfrm>
        <a:prstGeom prst="rect">
          <a:avLst/>
        </a:prstGeom>
      </xdr:spPr>
    </xdr:pic>
    <xdr:clientData/>
  </xdr:twoCellAnchor>
  <xdr:twoCellAnchor>
    <xdr:from>
      <xdr:col>10</xdr:col>
      <xdr:colOff>333375</xdr:colOff>
      <xdr:row>361</xdr:row>
      <xdr:rowOff>11908</xdr:rowOff>
    </xdr:from>
    <xdr:to>
      <xdr:col>10</xdr:col>
      <xdr:colOff>542193</xdr:colOff>
      <xdr:row>361</xdr:row>
      <xdr:rowOff>178596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8094" y="125456158"/>
          <a:ext cx="208818" cy="166688"/>
        </a:xfrm>
        <a:prstGeom prst="rect">
          <a:avLst/>
        </a:prstGeom>
      </xdr:spPr>
    </xdr:pic>
    <xdr:clientData/>
  </xdr:twoCellAnchor>
  <xdr:twoCellAnchor>
    <xdr:from>
      <xdr:col>10</xdr:col>
      <xdr:colOff>402431</xdr:colOff>
      <xdr:row>371</xdr:row>
      <xdr:rowOff>33340</xdr:rowOff>
    </xdr:from>
    <xdr:to>
      <xdr:col>10</xdr:col>
      <xdr:colOff>583406</xdr:colOff>
      <xdr:row>371</xdr:row>
      <xdr:rowOff>177802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7150" y="127501653"/>
          <a:ext cx="180975" cy="144462"/>
        </a:xfrm>
        <a:prstGeom prst="rect">
          <a:avLst/>
        </a:prstGeom>
      </xdr:spPr>
    </xdr:pic>
    <xdr:clientData/>
  </xdr:twoCellAnchor>
  <xdr:twoCellAnchor>
    <xdr:from>
      <xdr:col>10</xdr:col>
      <xdr:colOff>416719</xdr:colOff>
      <xdr:row>382</xdr:row>
      <xdr:rowOff>47626</xdr:rowOff>
    </xdr:from>
    <xdr:to>
      <xdr:col>10</xdr:col>
      <xdr:colOff>617901</xdr:colOff>
      <xdr:row>382</xdr:row>
      <xdr:rowOff>238126</xdr:rowOff>
    </xdr:to>
    <xdr:pic>
      <xdr:nvPicPr>
        <xdr:cNvPr id="41" name="Imagem 4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1438" y="129742407"/>
          <a:ext cx="201182" cy="152400"/>
        </a:xfrm>
        <a:prstGeom prst="rect">
          <a:avLst/>
        </a:prstGeom>
      </xdr:spPr>
    </xdr:pic>
    <xdr:clientData/>
  </xdr:twoCellAnchor>
  <xdr:twoCellAnchor>
    <xdr:from>
      <xdr:col>10</xdr:col>
      <xdr:colOff>388144</xdr:colOff>
      <xdr:row>376</xdr:row>
      <xdr:rowOff>19052</xdr:rowOff>
    </xdr:from>
    <xdr:to>
      <xdr:col>10</xdr:col>
      <xdr:colOff>569119</xdr:colOff>
      <xdr:row>376</xdr:row>
      <xdr:rowOff>163514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72863" y="128499396"/>
          <a:ext cx="180975" cy="144462"/>
        </a:xfrm>
        <a:prstGeom prst="rect">
          <a:avLst/>
        </a:prstGeom>
      </xdr:spPr>
    </xdr:pic>
    <xdr:clientData/>
  </xdr:twoCellAnchor>
  <xdr:twoCellAnchor>
    <xdr:from>
      <xdr:col>10</xdr:col>
      <xdr:colOff>421481</xdr:colOff>
      <xdr:row>380</xdr:row>
      <xdr:rowOff>28576</xdr:rowOff>
    </xdr:from>
    <xdr:to>
      <xdr:col>10</xdr:col>
      <xdr:colOff>602456</xdr:colOff>
      <xdr:row>380</xdr:row>
      <xdr:rowOff>173038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0" y="129318545"/>
          <a:ext cx="180975" cy="144462"/>
        </a:xfrm>
        <a:prstGeom prst="rect">
          <a:avLst/>
        </a:prstGeom>
      </xdr:spPr>
    </xdr:pic>
    <xdr:clientData/>
  </xdr:twoCellAnchor>
  <xdr:twoCellAnchor>
    <xdr:from>
      <xdr:col>12</xdr:col>
      <xdr:colOff>321469</xdr:colOff>
      <xdr:row>383</xdr:row>
      <xdr:rowOff>178595</xdr:rowOff>
    </xdr:from>
    <xdr:to>
      <xdr:col>12</xdr:col>
      <xdr:colOff>522651</xdr:colOff>
      <xdr:row>384</xdr:row>
      <xdr:rowOff>178595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8813" y="130075783"/>
          <a:ext cx="201182" cy="202406"/>
        </a:xfrm>
        <a:prstGeom prst="rect">
          <a:avLst/>
        </a:prstGeom>
      </xdr:spPr>
    </xdr:pic>
    <xdr:clientData/>
  </xdr:twoCellAnchor>
  <xdr:twoCellAnchor>
    <xdr:from>
      <xdr:col>12</xdr:col>
      <xdr:colOff>330994</xdr:colOff>
      <xdr:row>385</xdr:row>
      <xdr:rowOff>9526</xdr:rowOff>
    </xdr:from>
    <xdr:to>
      <xdr:col>12</xdr:col>
      <xdr:colOff>532176</xdr:colOff>
      <xdr:row>386</xdr:row>
      <xdr:rowOff>9526</xdr:rowOff>
    </xdr:to>
    <xdr:pic>
      <xdr:nvPicPr>
        <xdr:cNvPr id="45" name="Imagem 44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8338" y="130311526"/>
          <a:ext cx="201182" cy="202406"/>
        </a:xfrm>
        <a:prstGeom prst="rect">
          <a:avLst/>
        </a:prstGeom>
      </xdr:spPr>
    </xdr:pic>
    <xdr:clientData/>
  </xdr:twoCellAnchor>
  <xdr:twoCellAnchor>
    <xdr:from>
      <xdr:col>10</xdr:col>
      <xdr:colOff>416719</xdr:colOff>
      <xdr:row>384</xdr:row>
      <xdr:rowOff>0</xdr:rowOff>
    </xdr:from>
    <xdr:to>
      <xdr:col>10</xdr:col>
      <xdr:colOff>657382</xdr:colOff>
      <xdr:row>384</xdr:row>
      <xdr:rowOff>178594</xdr:rowOff>
    </xdr:to>
    <xdr:pic>
      <xdr:nvPicPr>
        <xdr:cNvPr id="46" name="Imagem 45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1438" y="130099594"/>
          <a:ext cx="240663" cy="178594"/>
        </a:xfrm>
        <a:prstGeom prst="rect">
          <a:avLst/>
        </a:prstGeom>
      </xdr:spPr>
    </xdr:pic>
    <xdr:clientData/>
  </xdr:twoCellAnchor>
  <xdr:twoCellAnchor>
    <xdr:from>
      <xdr:col>10</xdr:col>
      <xdr:colOff>414338</xdr:colOff>
      <xdr:row>385</xdr:row>
      <xdr:rowOff>9525</xdr:rowOff>
    </xdr:from>
    <xdr:to>
      <xdr:col>10</xdr:col>
      <xdr:colOff>655001</xdr:colOff>
      <xdr:row>385</xdr:row>
      <xdr:rowOff>188119</xdr:rowOff>
    </xdr:to>
    <xdr:pic>
      <xdr:nvPicPr>
        <xdr:cNvPr id="47" name="Imagem 4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99057" y="130311525"/>
          <a:ext cx="240663" cy="178594"/>
        </a:xfrm>
        <a:prstGeom prst="rect">
          <a:avLst/>
        </a:prstGeom>
      </xdr:spPr>
    </xdr:pic>
    <xdr:clientData/>
  </xdr:twoCellAnchor>
  <xdr:twoCellAnchor>
    <xdr:from>
      <xdr:col>10</xdr:col>
      <xdr:colOff>333375</xdr:colOff>
      <xdr:row>436</xdr:row>
      <xdr:rowOff>11908</xdr:rowOff>
    </xdr:from>
    <xdr:to>
      <xdr:col>10</xdr:col>
      <xdr:colOff>542193</xdr:colOff>
      <xdr:row>436</xdr:row>
      <xdr:rowOff>178596</xdr:rowOff>
    </xdr:to>
    <xdr:pic>
      <xdr:nvPicPr>
        <xdr:cNvPr id="21" name="Imagem 20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87188" y="64305658"/>
          <a:ext cx="208818" cy="166688"/>
        </a:xfrm>
        <a:prstGeom prst="rect">
          <a:avLst/>
        </a:prstGeom>
      </xdr:spPr>
    </xdr:pic>
    <xdr:clientData/>
  </xdr:twoCellAnchor>
  <xdr:twoCellAnchor>
    <xdr:from>
      <xdr:col>10</xdr:col>
      <xdr:colOff>402431</xdr:colOff>
      <xdr:row>446</xdr:row>
      <xdr:rowOff>33340</xdr:rowOff>
    </xdr:from>
    <xdr:to>
      <xdr:col>10</xdr:col>
      <xdr:colOff>583406</xdr:colOff>
      <xdr:row>446</xdr:row>
      <xdr:rowOff>177802</xdr:rowOff>
    </xdr:to>
    <xdr:pic>
      <xdr:nvPicPr>
        <xdr:cNvPr id="22" name="Imagem 2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56244" y="66351153"/>
          <a:ext cx="180975" cy="144462"/>
        </a:xfrm>
        <a:prstGeom prst="rect">
          <a:avLst/>
        </a:prstGeom>
      </xdr:spPr>
    </xdr:pic>
    <xdr:clientData/>
  </xdr:twoCellAnchor>
  <xdr:twoCellAnchor>
    <xdr:from>
      <xdr:col>10</xdr:col>
      <xdr:colOff>388144</xdr:colOff>
      <xdr:row>451</xdr:row>
      <xdr:rowOff>19052</xdr:rowOff>
    </xdr:from>
    <xdr:to>
      <xdr:col>10</xdr:col>
      <xdr:colOff>569119</xdr:colOff>
      <xdr:row>451</xdr:row>
      <xdr:rowOff>163514</xdr:rowOff>
    </xdr:to>
    <xdr:pic>
      <xdr:nvPicPr>
        <xdr:cNvPr id="24" name="Imagem 23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1957" y="67348896"/>
          <a:ext cx="180975" cy="144462"/>
        </a:xfrm>
        <a:prstGeom prst="rect">
          <a:avLst/>
        </a:prstGeom>
      </xdr:spPr>
    </xdr:pic>
    <xdr:clientData/>
  </xdr:twoCellAnchor>
  <xdr:twoCellAnchor>
    <xdr:from>
      <xdr:col>12</xdr:col>
      <xdr:colOff>321469</xdr:colOff>
      <xdr:row>457</xdr:row>
      <xdr:rowOff>178595</xdr:rowOff>
    </xdr:from>
    <xdr:to>
      <xdr:col>12</xdr:col>
      <xdr:colOff>522651</xdr:colOff>
      <xdr:row>458</xdr:row>
      <xdr:rowOff>178595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27907" y="68925283"/>
          <a:ext cx="201182" cy="202406"/>
        </a:xfrm>
        <a:prstGeom prst="rect">
          <a:avLst/>
        </a:prstGeom>
      </xdr:spPr>
    </xdr:pic>
    <xdr:clientData/>
  </xdr:twoCellAnchor>
  <xdr:twoCellAnchor>
    <xdr:from>
      <xdr:col>10</xdr:col>
      <xdr:colOff>416719</xdr:colOff>
      <xdr:row>458</xdr:row>
      <xdr:rowOff>0</xdr:rowOff>
    </xdr:from>
    <xdr:to>
      <xdr:col>10</xdr:col>
      <xdr:colOff>657382</xdr:colOff>
      <xdr:row>458</xdr:row>
      <xdr:rowOff>178594</xdr:rowOff>
    </xdr:to>
    <xdr:pic>
      <xdr:nvPicPr>
        <xdr:cNvPr id="28" name="Imagem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0532" y="68949094"/>
          <a:ext cx="240663" cy="178594"/>
        </a:xfrm>
        <a:prstGeom prst="rect">
          <a:avLst/>
        </a:prstGeom>
      </xdr:spPr>
    </xdr:pic>
    <xdr:clientData/>
  </xdr:twoCellAnchor>
  <xdr:twoCellAnchor>
    <xdr:from>
      <xdr:col>9</xdr:col>
      <xdr:colOff>392907</xdr:colOff>
      <xdr:row>227</xdr:row>
      <xdr:rowOff>11908</xdr:rowOff>
    </xdr:from>
    <xdr:to>
      <xdr:col>9</xdr:col>
      <xdr:colOff>616639</xdr:colOff>
      <xdr:row>228</xdr:row>
      <xdr:rowOff>1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1813" y="33551814"/>
          <a:ext cx="223732" cy="190500"/>
        </a:xfrm>
        <a:prstGeom prst="rect">
          <a:avLst/>
        </a:prstGeom>
      </xdr:spPr>
    </xdr:pic>
    <xdr:clientData/>
  </xdr:twoCellAnchor>
  <xdr:twoCellAnchor>
    <xdr:from>
      <xdr:col>9</xdr:col>
      <xdr:colOff>402432</xdr:colOff>
      <xdr:row>235</xdr:row>
      <xdr:rowOff>21433</xdr:rowOff>
    </xdr:from>
    <xdr:to>
      <xdr:col>9</xdr:col>
      <xdr:colOff>626164</xdr:colOff>
      <xdr:row>236</xdr:row>
      <xdr:rowOff>9526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1338" y="35180589"/>
          <a:ext cx="223732" cy="190500"/>
        </a:xfrm>
        <a:prstGeom prst="rect">
          <a:avLst/>
        </a:prstGeom>
      </xdr:spPr>
    </xdr:pic>
    <xdr:clientData/>
  </xdr:twoCellAnchor>
  <xdr:twoCellAnchor>
    <xdr:from>
      <xdr:col>9</xdr:col>
      <xdr:colOff>447675</xdr:colOff>
      <xdr:row>239</xdr:row>
      <xdr:rowOff>7146</xdr:rowOff>
    </xdr:from>
    <xdr:to>
      <xdr:col>9</xdr:col>
      <xdr:colOff>671407</xdr:colOff>
      <xdr:row>239</xdr:row>
      <xdr:rowOff>185739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46581" y="35975927"/>
          <a:ext cx="223732" cy="178593"/>
        </a:xfrm>
        <a:prstGeom prst="rect">
          <a:avLst/>
        </a:prstGeom>
      </xdr:spPr>
    </xdr:pic>
    <xdr:clientData/>
  </xdr:twoCellAnchor>
  <xdr:twoCellAnchor>
    <xdr:from>
      <xdr:col>9</xdr:col>
      <xdr:colOff>414338</xdr:colOff>
      <xdr:row>241</xdr:row>
      <xdr:rowOff>164306</xdr:rowOff>
    </xdr:from>
    <xdr:to>
      <xdr:col>9</xdr:col>
      <xdr:colOff>616744</xdr:colOff>
      <xdr:row>242</xdr:row>
      <xdr:rowOff>165464</xdr:rowOff>
    </xdr:to>
    <xdr:pic>
      <xdr:nvPicPr>
        <xdr:cNvPr id="48" name="Imagem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3244" y="36537900"/>
          <a:ext cx="202406" cy="203564"/>
        </a:xfrm>
        <a:prstGeom prst="rect">
          <a:avLst/>
        </a:prstGeom>
      </xdr:spPr>
    </xdr:pic>
    <xdr:clientData/>
  </xdr:twoCellAnchor>
  <xdr:twoCellAnchor>
    <xdr:from>
      <xdr:col>5</xdr:col>
      <xdr:colOff>333375</xdr:colOff>
      <xdr:row>343</xdr:row>
      <xdr:rowOff>0</xdr:rowOff>
    </xdr:from>
    <xdr:to>
      <xdr:col>5</xdr:col>
      <xdr:colOff>574038</xdr:colOff>
      <xdr:row>343</xdr:row>
      <xdr:rowOff>178594</xdr:rowOff>
    </xdr:to>
    <xdr:pic>
      <xdr:nvPicPr>
        <xdr:cNvPr id="25" name="Imagem 2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95900" y="25488900"/>
          <a:ext cx="240663" cy="178594"/>
        </a:xfrm>
        <a:prstGeom prst="rect">
          <a:avLst/>
        </a:prstGeom>
      </xdr:spPr>
    </xdr:pic>
    <xdr:clientData/>
  </xdr:twoCellAnchor>
  <xdr:twoCellAnchor>
    <xdr:from>
      <xdr:col>7</xdr:col>
      <xdr:colOff>369094</xdr:colOff>
      <xdr:row>343</xdr:row>
      <xdr:rowOff>0</xdr:rowOff>
    </xdr:from>
    <xdr:to>
      <xdr:col>7</xdr:col>
      <xdr:colOff>570276</xdr:colOff>
      <xdr:row>344</xdr:row>
      <xdr:rowOff>0</xdr:rowOff>
    </xdr:to>
    <xdr:pic>
      <xdr:nvPicPr>
        <xdr:cNvPr id="27" name="Imagem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74794" y="25488900"/>
          <a:ext cx="201182" cy="200025"/>
        </a:xfrm>
        <a:prstGeom prst="rect">
          <a:avLst/>
        </a:prstGeom>
      </xdr:spPr>
    </xdr:pic>
    <xdr:clientData/>
  </xdr:twoCellAnchor>
  <xdr:twoCellAnchor>
    <xdr:from>
      <xdr:col>5</xdr:col>
      <xdr:colOff>333375</xdr:colOff>
      <xdr:row>418</xdr:row>
      <xdr:rowOff>0</xdr:rowOff>
    </xdr:from>
    <xdr:to>
      <xdr:col>5</xdr:col>
      <xdr:colOff>574038</xdr:colOff>
      <xdr:row>418</xdr:row>
      <xdr:rowOff>178594</xdr:rowOff>
    </xdr:to>
    <xdr:pic>
      <xdr:nvPicPr>
        <xdr:cNvPr id="29" name="Imagem 2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15063" y="73402031"/>
          <a:ext cx="240663" cy="178594"/>
        </a:xfrm>
        <a:prstGeom prst="rect">
          <a:avLst/>
        </a:prstGeom>
      </xdr:spPr>
    </xdr:pic>
    <xdr:clientData/>
  </xdr:twoCellAnchor>
  <xdr:twoCellAnchor>
    <xdr:from>
      <xdr:col>7</xdr:col>
      <xdr:colOff>369094</xdr:colOff>
      <xdr:row>418</xdr:row>
      <xdr:rowOff>0</xdr:rowOff>
    </xdr:from>
    <xdr:to>
      <xdr:col>7</xdr:col>
      <xdr:colOff>570276</xdr:colOff>
      <xdr:row>419</xdr:row>
      <xdr:rowOff>0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48688" y="73402031"/>
          <a:ext cx="201182" cy="202407"/>
        </a:xfrm>
        <a:prstGeom prst="rect">
          <a:avLst/>
        </a:prstGeom>
      </xdr:spPr>
    </xdr:pic>
    <xdr:clientData/>
  </xdr:twoCellAnchor>
  <xdr:twoCellAnchor>
    <xdr:from>
      <xdr:col>9</xdr:col>
      <xdr:colOff>464344</xdr:colOff>
      <xdr:row>181</xdr:row>
      <xdr:rowOff>23812</xdr:rowOff>
    </xdr:from>
    <xdr:to>
      <xdr:col>9</xdr:col>
      <xdr:colOff>654843</xdr:colOff>
      <xdr:row>181</xdr:row>
      <xdr:rowOff>186014</xdr:rowOff>
    </xdr:to>
    <xdr:pic>
      <xdr:nvPicPr>
        <xdr:cNvPr id="49" name="Imagem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5157" y="41636156"/>
          <a:ext cx="190499" cy="162202"/>
        </a:xfrm>
        <a:prstGeom prst="rect">
          <a:avLst/>
        </a:prstGeom>
      </xdr:spPr>
    </xdr:pic>
    <xdr:clientData/>
  </xdr:twoCellAnchor>
  <xdr:twoCellAnchor>
    <xdr:from>
      <xdr:col>9</xdr:col>
      <xdr:colOff>428625</xdr:colOff>
      <xdr:row>177</xdr:row>
      <xdr:rowOff>23813</xdr:rowOff>
    </xdr:from>
    <xdr:to>
      <xdr:col>9</xdr:col>
      <xdr:colOff>619124</xdr:colOff>
      <xdr:row>177</xdr:row>
      <xdr:rowOff>186015</xdr:rowOff>
    </xdr:to>
    <xdr:pic>
      <xdr:nvPicPr>
        <xdr:cNvPr id="50" name="Imagem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9438" y="40826532"/>
          <a:ext cx="190499" cy="1622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440531</xdr:colOff>
      <xdr:row>101</xdr:row>
      <xdr:rowOff>333375</xdr:rowOff>
    </xdr:from>
    <xdr:to>
      <xdr:col>8</xdr:col>
      <xdr:colOff>726281</xdr:colOff>
      <xdr:row>102</xdr:row>
      <xdr:rowOff>140615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41656" y="20871656"/>
          <a:ext cx="285750" cy="223959"/>
        </a:xfrm>
        <a:prstGeom prst="rect">
          <a:avLst/>
        </a:prstGeom>
      </xdr:spPr>
    </xdr:pic>
    <xdr:clientData/>
  </xdr:twoCellAnchor>
  <xdr:twoCellAnchor>
    <xdr:from>
      <xdr:col>11</xdr:col>
      <xdr:colOff>142876</xdr:colOff>
      <xdr:row>101</xdr:row>
      <xdr:rowOff>309561</xdr:rowOff>
    </xdr:from>
    <xdr:to>
      <xdr:col>11</xdr:col>
      <xdr:colOff>336449</xdr:colOff>
      <xdr:row>102</xdr:row>
      <xdr:rowOff>119062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46720" y="20847842"/>
          <a:ext cx="193573" cy="226220"/>
        </a:xfrm>
        <a:prstGeom prst="rect">
          <a:avLst/>
        </a:prstGeom>
      </xdr:spPr>
    </xdr:pic>
    <xdr:clientData/>
  </xdr:twoCellAnchor>
  <xdr:twoCellAnchor>
    <xdr:from>
      <xdr:col>11</xdr:col>
      <xdr:colOff>132052</xdr:colOff>
      <xdr:row>122</xdr:row>
      <xdr:rowOff>29226</xdr:rowOff>
    </xdr:from>
    <xdr:to>
      <xdr:col>11</xdr:col>
      <xdr:colOff>316058</xdr:colOff>
      <xdr:row>122</xdr:row>
      <xdr:rowOff>172397</xdr:rowOff>
    </xdr:to>
    <xdr:pic>
      <xdr:nvPicPr>
        <xdr:cNvPr id="20" name="Imagem 1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6896" y="23758382"/>
          <a:ext cx="184006" cy="143171"/>
        </a:xfrm>
        <a:prstGeom prst="rect">
          <a:avLst/>
        </a:prstGeom>
      </xdr:spPr>
    </xdr:pic>
    <xdr:clientData/>
  </xdr:twoCellAnchor>
  <xdr:twoCellAnchor>
    <xdr:from>
      <xdr:col>9</xdr:col>
      <xdr:colOff>317140</xdr:colOff>
      <xdr:row>121</xdr:row>
      <xdr:rowOff>199158</xdr:rowOff>
    </xdr:from>
    <xdr:to>
      <xdr:col>9</xdr:col>
      <xdr:colOff>563600</xdr:colOff>
      <xdr:row>123</xdr:row>
      <xdr:rowOff>6494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9359" y="23725908"/>
          <a:ext cx="246460" cy="212149"/>
        </a:xfrm>
        <a:prstGeom prst="rect">
          <a:avLst/>
        </a:prstGeom>
      </xdr:spPr>
    </xdr:pic>
    <xdr:clientData/>
  </xdr:twoCellAnchor>
  <xdr:twoCellAnchor>
    <xdr:from>
      <xdr:col>13</xdr:col>
      <xdr:colOff>393990</xdr:colOff>
      <xdr:row>127</xdr:row>
      <xdr:rowOff>20565</xdr:rowOff>
    </xdr:from>
    <xdr:to>
      <xdr:col>13</xdr:col>
      <xdr:colOff>581241</xdr:colOff>
      <xdr:row>127</xdr:row>
      <xdr:rowOff>177285</xdr:rowOff>
    </xdr:to>
    <xdr:pic>
      <xdr:nvPicPr>
        <xdr:cNvPr id="26" name="Imagem 2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31396" y="26261940"/>
          <a:ext cx="187251" cy="156720"/>
        </a:xfrm>
        <a:prstGeom prst="rect">
          <a:avLst/>
        </a:prstGeom>
      </xdr:spPr>
    </xdr:pic>
    <xdr:clientData/>
  </xdr:twoCellAnchor>
  <xdr:twoCellAnchor>
    <xdr:from>
      <xdr:col>8</xdr:col>
      <xdr:colOff>357188</xdr:colOff>
      <xdr:row>150</xdr:row>
      <xdr:rowOff>333375</xdr:rowOff>
    </xdr:from>
    <xdr:to>
      <xdr:col>8</xdr:col>
      <xdr:colOff>642938</xdr:colOff>
      <xdr:row>151</xdr:row>
      <xdr:rowOff>140615</xdr:rowOff>
    </xdr:to>
    <xdr:pic>
      <xdr:nvPicPr>
        <xdr:cNvPr id="12" name="Imagem 1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8313" y="31337250"/>
          <a:ext cx="285750" cy="223959"/>
        </a:xfrm>
        <a:prstGeom prst="rect">
          <a:avLst/>
        </a:prstGeom>
      </xdr:spPr>
    </xdr:pic>
    <xdr:clientData/>
  </xdr:twoCellAnchor>
  <xdr:twoCellAnchor>
    <xdr:from>
      <xdr:col>11</xdr:col>
      <xdr:colOff>100649</xdr:colOff>
      <xdr:row>150</xdr:row>
      <xdr:rowOff>285750</xdr:rowOff>
    </xdr:from>
    <xdr:to>
      <xdr:col>11</xdr:col>
      <xdr:colOff>345281</xdr:colOff>
      <xdr:row>151</xdr:row>
      <xdr:rowOff>154921</xdr:rowOff>
    </xdr:to>
    <xdr:pic>
      <xdr:nvPicPr>
        <xdr:cNvPr id="13" name="Imagem 1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12185493" y="31289625"/>
          <a:ext cx="244632" cy="285890"/>
        </a:xfrm>
        <a:prstGeom prst="rect">
          <a:avLst/>
        </a:prstGeom>
      </xdr:spPr>
    </xdr:pic>
    <xdr:clientData/>
  </xdr:twoCellAnchor>
  <xdr:twoCellAnchor>
    <xdr:from>
      <xdr:col>9</xdr:col>
      <xdr:colOff>285750</xdr:colOff>
      <xdr:row>118</xdr:row>
      <xdr:rowOff>173181</xdr:rowOff>
    </xdr:from>
    <xdr:to>
      <xdr:col>9</xdr:col>
      <xdr:colOff>532210</xdr:colOff>
      <xdr:row>119</xdr:row>
      <xdr:rowOff>182924</xdr:rowOff>
    </xdr:to>
    <xdr:pic>
      <xdr:nvPicPr>
        <xdr:cNvPr id="30" name="Imagem 2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7969" y="24307150"/>
          <a:ext cx="246460" cy="212149"/>
        </a:xfrm>
        <a:prstGeom prst="rect">
          <a:avLst/>
        </a:prstGeom>
      </xdr:spPr>
    </xdr:pic>
    <xdr:clientData/>
  </xdr:twoCellAnchor>
  <xdr:twoCellAnchor>
    <xdr:from>
      <xdr:col>9</xdr:col>
      <xdr:colOff>314975</xdr:colOff>
      <xdr:row>115</xdr:row>
      <xdr:rowOff>193748</xdr:rowOff>
    </xdr:from>
    <xdr:to>
      <xdr:col>9</xdr:col>
      <xdr:colOff>561435</xdr:colOff>
      <xdr:row>117</xdr:row>
      <xdr:rowOff>1085</xdr:rowOff>
    </xdr:to>
    <xdr:pic>
      <xdr:nvPicPr>
        <xdr:cNvPr id="31" name="Imagem 30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7194" y="24934936"/>
          <a:ext cx="246460" cy="212149"/>
        </a:xfrm>
        <a:prstGeom prst="rect">
          <a:avLst/>
        </a:prstGeom>
      </xdr:spPr>
    </xdr:pic>
    <xdr:clientData/>
  </xdr:twoCellAnchor>
  <xdr:twoCellAnchor>
    <xdr:from>
      <xdr:col>11</xdr:col>
      <xdr:colOff>113651</xdr:colOff>
      <xdr:row>119</xdr:row>
      <xdr:rowOff>11907</xdr:rowOff>
    </xdr:from>
    <xdr:to>
      <xdr:col>11</xdr:col>
      <xdr:colOff>315741</xdr:colOff>
      <xdr:row>119</xdr:row>
      <xdr:rowOff>169149</xdr:rowOff>
    </xdr:to>
    <xdr:pic>
      <xdr:nvPicPr>
        <xdr:cNvPr id="32" name="Imagem 3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98495" y="24348282"/>
          <a:ext cx="202090" cy="157242"/>
        </a:xfrm>
        <a:prstGeom prst="rect">
          <a:avLst/>
        </a:prstGeom>
      </xdr:spPr>
    </xdr:pic>
    <xdr:clientData/>
  </xdr:twoCellAnchor>
  <xdr:twoCellAnchor>
    <xdr:from>
      <xdr:col>11</xdr:col>
      <xdr:colOff>158029</xdr:colOff>
      <xdr:row>116</xdr:row>
      <xdr:rowOff>34636</xdr:rowOff>
    </xdr:from>
    <xdr:to>
      <xdr:col>11</xdr:col>
      <xdr:colOff>342035</xdr:colOff>
      <xdr:row>116</xdr:row>
      <xdr:rowOff>177807</xdr:rowOff>
    </xdr:to>
    <xdr:pic>
      <xdr:nvPicPr>
        <xdr:cNvPr id="33" name="Imagem 3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42873" y="24978230"/>
          <a:ext cx="184006" cy="143171"/>
        </a:xfrm>
        <a:prstGeom prst="rect">
          <a:avLst/>
        </a:prstGeom>
      </xdr:spPr>
    </xdr:pic>
    <xdr:clientData/>
  </xdr:twoCellAnchor>
  <xdr:twoCellAnchor>
    <xdr:from>
      <xdr:col>13</xdr:col>
      <xdr:colOff>378835</xdr:colOff>
      <xdr:row>130</xdr:row>
      <xdr:rowOff>8659</xdr:rowOff>
    </xdr:from>
    <xdr:to>
      <xdr:col>13</xdr:col>
      <xdr:colOff>566086</xdr:colOff>
      <xdr:row>130</xdr:row>
      <xdr:rowOff>165379</xdr:rowOff>
    </xdr:to>
    <xdr:pic>
      <xdr:nvPicPr>
        <xdr:cNvPr id="34" name="Imagem 3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16241" y="26857253"/>
          <a:ext cx="187251" cy="156720"/>
        </a:xfrm>
        <a:prstGeom prst="rect">
          <a:avLst/>
        </a:prstGeom>
      </xdr:spPr>
    </xdr:pic>
    <xdr:clientData/>
  </xdr:twoCellAnchor>
  <xdr:twoCellAnchor>
    <xdr:from>
      <xdr:col>13</xdr:col>
      <xdr:colOff>351776</xdr:colOff>
      <xdr:row>177</xdr:row>
      <xdr:rowOff>49790</xdr:rowOff>
    </xdr:from>
    <xdr:to>
      <xdr:col>13</xdr:col>
      <xdr:colOff>539027</xdr:colOff>
      <xdr:row>178</xdr:row>
      <xdr:rowOff>4104</xdr:rowOff>
    </xdr:to>
    <xdr:pic>
      <xdr:nvPicPr>
        <xdr:cNvPr id="36" name="Imagem 3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9182" y="36756759"/>
          <a:ext cx="187251" cy="156720"/>
        </a:xfrm>
        <a:prstGeom prst="rect">
          <a:avLst/>
        </a:prstGeom>
      </xdr:spPr>
    </xdr:pic>
    <xdr:clientData/>
  </xdr:twoCellAnchor>
  <xdr:twoCellAnchor>
    <xdr:from>
      <xdr:col>13</xdr:col>
      <xdr:colOff>343117</xdr:colOff>
      <xdr:row>180</xdr:row>
      <xdr:rowOff>46543</xdr:rowOff>
    </xdr:from>
    <xdr:to>
      <xdr:col>13</xdr:col>
      <xdr:colOff>530368</xdr:colOff>
      <xdr:row>181</xdr:row>
      <xdr:rowOff>857</xdr:rowOff>
    </xdr:to>
    <xdr:pic>
      <xdr:nvPicPr>
        <xdr:cNvPr id="37" name="Imagem 3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80523" y="37360731"/>
          <a:ext cx="187251" cy="156720"/>
        </a:xfrm>
        <a:prstGeom prst="rect">
          <a:avLst/>
        </a:prstGeom>
      </xdr:spPr>
    </xdr:pic>
    <xdr:clientData/>
  </xdr:twoCellAnchor>
  <xdr:twoCellAnchor>
    <xdr:from>
      <xdr:col>9</xdr:col>
      <xdr:colOff>283585</xdr:colOff>
      <xdr:row>171</xdr:row>
      <xdr:rowOff>20565</xdr:rowOff>
    </xdr:from>
    <xdr:to>
      <xdr:col>9</xdr:col>
      <xdr:colOff>530045</xdr:colOff>
      <xdr:row>172</xdr:row>
      <xdr:rowOff>30308</xdr:rowOff>
    </xdr:to>
    <xdr:pic>
      <xdr:nvPicPr>
        <xdr:cNvPr id="38" name="Imagem 3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5804" y="34215315"/>
          <a:ext cx="246460" cy="212149"/>
        </a:xfrm>
        <a:prstGeom prst="rect">
          <a:avLst/>
        </a:prstGeom>
      </xdr:spPr>
    </xdr:pic>
    <xdr:clientData/>
  </xdr:twoCellAnchor>
  <xdr:twoCellAnchor>
    <xdr:from>
      <xdr:col>9</xdr:col>
      <xdr:colOff>271679</xdr:colOff>
      <xdr:row>168</xdr:row>
      <xdr:rowOff>0</xdr:rowOff>
    </xdr:from>
    <xdr:to>
      <xdr:col>9</xdr:col>
      <xdr:colOff>518139</xdr:colOff>
      <xdr:row>169</xdr:row>
      <xdr:rowOff>9743</xdr:rowOff>
    </xdr:to>
    <xdr:pic>
      <xdr:nvPicPr>
        <xdr:cNvPr id="39" name="Imagem 3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03898" y="34801969"/>
          <a:ext cx="246460" cy="212149"/>
        </a:xfrm>
        <a:prstGeom prst="rect">
          <a:avLst/>
        </a:prstGeom>
      </xdr:spPr>
    </xdr:pic>
    <xdr:clientData/>
  </xdr:twoCellAnchor>
  <xdr:twoCellAnchor>
    <xdr:from>
      <xdr:col>9</xdr:col>
      <xdr:colOff>251114</xdr:colOff>
      <xdr:row>164</xdr:row>
      <xdr:rowOff>178595</xdr:rowOff>
    </xdr:from>
    <xdr:to>
      <xdr:col>9</xdr:col>
      <xdr:colOff>497574</xdr:colOff>
      <xdr:row>165</xdr:row>
      <xdr:rowOff>188337</xdr:rowOff>
    </xdr:to>
    <xdr:pic>
      <xdr:nvPicPr>
        <xdr:cNvPr id="40" name="Imagem 39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3333" y="35385376"/>
          <a:ext cx="246460" cy="212149"/>
        </a:xfrm>
        <a:prstGeom prst="rect">
          <a:avLst/>
        </a:prstGeom>
      </xdr:spPr>
    </xdr:pic>
    <xdr:clientData/>
  </xdr:twoCellAnchor>
  <xdr:twoCellAnchor>
    <xdr:from>
      <xdr:col>11</xdr:col>
      <xdr:colOff>128803</xdr:colOff>
      <xdr:row>171</xdr:row>
      <xdr:rowOff>41130</xdr:rowOff>
    </xdr:from>
    <xdr:to>
      <xdr:col>11</xdr:col>
      <xdr:colOff>312809</xdr:colOff>
      <xdr:row>171</xdr:row>
      <xdr:rowOff>184301</xdr:rowOff>
    </xdr:to>
    <xdr:pic>
      <xdr:nvPicPr>
        <xdr:cNvPr id="42" name="Imagem 4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13647" y="34235880"/>
          <a:ext cx="184006" cy="143171"/>
        </a:xfrm>
        <a:prstGeom prst="rect">
          <a:avLst/>
        </a:prstGeom>
      </xdr:spPr>
    </xdr:pic>
    <xdr:clientData/>
  </xdr:twoCellAnchor>
  <xdr:twoCellAnchor>
    <xdr:from>
      <xdr:col>11</xdr:col>
      <xdr:colOff>140711</xdr:colOff>
      <xdr:row>168</xdr:row>
      <xdr:rowOff>25978</xdr:rowOff>
    </xdr:from>
    <xdr:to>
      <xdr:col>11</xdr:col>
      <xdr:colOff>324717</xdr:colOff>
      <xdr:row>168</xdr:row>
      <xdr:rowOff>169149</xdr:rowOff>
    </xdr:to>
    <xdr:pic>
      <xdr:nvPicPr>
        <xdr:cNvPr id="43" name="Imagem 42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25555" y="34827947"/>
          <a:ext cx="184006" cy="143171"/>
        </a:xfrm>
        <a:prstGeom prst="rect">
          <a:avLst/>
        </a:prstGeom>
      </xdr:spPr>
    </xdr:pic>
    <xdr:clientData/>
  </xdr:twoCellAnchor>
  <xdr:twoCellAnchor>
    <xdr:from>
      <xdr:col>11</xdr:col>
      <xdr:colOff>120145</xdr:colOff>
      <xdr:row>165</xdr:row>
      <xdr:rowOff>41130</xdr:rowOff>
    </xdr:from>
    <xdr:to>
      <xdr:col>11</xdr:col>
      <xdr:colOff>304151</xdr:colOff>
      <xdr:row>165</xdr:row>
      <xdr:rowOff>184301</xdr:rowOff>
    </xdr:to>
    <xdr:pic>
      <xdr:nvPicPr>
        <xdr:cNvPr id="44" name="Imagem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04989" y="35450318"/>
          <a:ext cx="184006" cy="1431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5.7109375" customWidth="1"/>
    <col min="11" max="11" width="10.7109375" customWidth="1"/>
    <col min="12" max="12" width="14.42578125" customWidth="1"/>
    <col min="14" max="14" width="30.7109375" customWidth="1"/>
  </cols>
  <sheetData>
    <row r="1" spans="1:11" s="17" customFormat="1" ht="30" customHeight="1" x14ac:dyDescent="0.25">
      <c r="A1" s="110" t="s">
        <v>296</v>
      </c>
    </row>
    <row r="2" spans="1:11" s="17" customFormat="1" ht="15.95" customHeight="1" x14ac:dyDescent="0.25"/>
    <row r="3" spans="1:11" s="17" customFormat="1" ht="15.95" customHeight="1" x14ac:dyDescent="0.25">
      <c r="A3" s="33" t="s">
        <v>55</v>
      </c>
    </row>
    <row r="4" spans="1:11" s="17" customFormat="1" ht="15.95" customHeight="1" x14ac:dyDescent="0.25">
      <c r="A4" s="33" t="s">
        <v>54</v>
      </c>
    </row>
    <row r="5" spans="1:11" s="17" customFormat="1" ht="15.95" customHeight="1" x14ac:dyDescent="0.25">
      <c r="A5" s="34" t="s">
        <v>427</v>
      </c>
      <c r="B5" s="35"/>
      <c r="C5" s="35"/>
      <c r="D5" s="35"/>
      <c r="E5" s="35"/>
    </row>
    <row r="6" spans="1:11" s="17" customFormat="1" ht="15.95" customHeight="1" x14ac:dyDescent="0.25"/>
    <row r="7" spans="1:11" s="17" customFormat="1" ht="15.95" customHeight="1" x14ac:dyDescent="0.25">
      <c r="A7" s="132" t="s">
        <v>188</v>
      </c>
      <c r="B7" s="133"/>
      <c r="C7" s="133"/>
      <c r="D7" s="133"/>
      <c r="E7" s="133"/>
      <c r="F7" s="133"/>
      <c r="G7" s="133"/>
      <c r="H7" s="133"/>
      <c r="I7" s="134"/>
    </row>
    <row r="8" spans="1:11" s="17" customFormat="1" ht="15.95" customHeight="1" x14ac:dyDescent="0.25">
      <c r="A8" s="33" t="s">
        <v>189</v>
      </c>
      <c r="E8" s="33" t="s">
        <v>191</v>
      </c>
    </row>
    <row r="9" spans="1:11" s="17" customFormat="1" ht="15.95" customHeight="1" x14ac:dyDescent="0.25">
      <c r="A9" s="33" t="s">
        <v>190</v>
      </c>
      <c r="E9" s="33" t="s">
        <v>192</v>
      </c>
    </row>
    <row r="10" spans="1:11" s="17" customFormat="1" ht="15.95" customHeight="1" x14ac:dyDescent="0.25">
      <c r="E10" s="33" t="s">
        <v>428</v>
      </c>
    </row>
    <row r="11" spans="1:11" s="17" customFormat="1" ht="15.95" customHeight="1" x14ac:dyDescent="0.25">
      <c r="E11" s="33"/>
    </row>
    <row r="12" spans="1:11" s="17" customFormat="1" ht="15.95" customHeight="1" x14ac:dyDescent="0.25">
      <c r="B12" s="17" t="s">
        <v>304</v>
      </c>
      <c r="E12" s="33"/>
    </row>
    <row r="13" spans="1:11" s="17" customFormat="1" ht="15.95" customHeight="1" x14ac:dyDescent="0.25">
      <c r="B13" s="17" t="s">
        <v>352</v>
      </c>
      <c r="E13" s="33"/>
      <c r="K13" s="33"/>
    </row>
    <row r="14" spans="1:11" s="17" customFormat="1" ht="15.95" customHeight="1" x14ac:dyDescent="0.25">
      <c r="E14" s="33"/>
      <c r="K14" s="33"/>
    </row>
    <row r="15" spans="1:11" s="17" customFormat="1" ht="15.95" customHeight="1" x14ac:dyDescent="0.25">
      <c r="B15" s="17" t="s">
        <v>305</v>
      </c>
      <c r="E15" s="33"/>
    </row>
    <row r="16" spans="1:11" s="17" customFormat="1" ht="15.95" customHeight="1" x14ac:dyDescent="0.25">
      <c r="B16" s="17" t="s">
        <v>297</v>
      </c>
      <c r="E16" s="33"/>
    </row>
    <row r="17" spans="2:5" s="17" customFormat="1" ht="15.95" customHeight="1" x14ac:dyDescent="0.25">
      <c r="B17" s="17" t="s">
        <v>300</v>
      </c>
      <c r="E17" s="33"/>
    </row>
    <row r="18" spans="2:5" s="17" customFormat="1" ht="15.95" customHeight="1" x14ac:dyDescent="0.25">
      <c r="B18" s="17" t="s">
        <v>306</v>
      </c>
      <c r="E18" s="33"/>
    </row>
    <row r="19" spans="2:5" s="17" customFormat="1" ht="15.95" customHeight="1" x14ac:dyDescent="0.25">
      <c r="B19" s="17" t="s">
        <v>307</v>
      </c>
      <c r="E19" s="33"/>
    </row>
    <row r="20" spans="2:5" s="17" customFormat="1" ht="15.95" customHeight="1" x14ac:dyDescent="0.25">
      <c r="B20" s="17" t="s">
        <v>308</v>
      </c>
      <c r="E20" s="33"/>
    </row>
    <row r="21" spans="2:5" s="17" customFormat="1" ht="15.95" customHeight="1" x14ac:dyDescent="0.25">
      <c r="B21" s="36"/>
    </row>
    <row r="22" spans="2:5" s="17" customFormat="1" ht="15.95" customHeight="1" x14ac:dyDescent="0.25">
      <c r="B22" s="36" t="s">
        <v>353</v>
      </c>
    </row>
    <row r="23" spans="2:5" s="17" customFormat="1" ht="15.95" customHeight="1" x14ac:dyDescent="0.25">
      <c r="B23" s="36"/>
    </row>
    <row r="24" spans="2:5" s="17" customFormat="1" ht="15.95" customHeight="1" x14ac:dyDescent="0.25">
      <c r="B24" s="36" t="s">
        <v>416</v>
      </c>
    </row>
    <row r="25" spans="2:5" s="17" customFormat="1" ht="15.95" customHeight="1" x14ac:dyDescent="0.25">
      <c r="B25" s="36" t="s">
        <v>417</v>
      </c>
    </row>
    <row r="26" spans="2:5" s="17" customFormat="1" ht="15.95" customHeight="1" x14ac:dyDescent="0.25">
      <c r="B26" s="36" t="s">
        <v>418</v>
      </c>
    </row>
    <row r="27" spans="2:5" s="17" customFormat="1" ht="15.95" customHeight="1" x14ac:dyDescent="0.25">
      <c r="B27" s="36"/>
    </row>
    <row r="28" spans="2:5" s="17" customFormat="1" ht="15.95" customHeight="1" x14ac:dyDescent="0.25">
      <c r="B28" s="17" t="s">
        <v>301</v>
      </c>
    </row>
    <row r="29" spans="2:5" s="17" customFormat="1" ht="15.95" customHeight="1" x14ac:dyDescent="0.25"/>
    <row r="30" spans="2:5" s="17" customFormat="1" ht="15.95" customHeight="1" x14ac:dyDescent="0.25">
      <c r="C30" s="18" t="s">
        <v>419</v>
      </c>
    </row>
    <row r="31" spans="2:5" s="17" customFormat="1" ht="15.95" customHeight="1" x14ac:dyDescent="0.25">
      <c r="C31" s="17" t="s">
        <v>407</v>
      </c>
    </row>
    <row r="32" spans="2:5" s="17" customFormat="1" ht="15.95" customHeight="1" x14ac:dyDescent="0.25">
      <c r="C32" s="17" t="s">
        <v>408</v>
      </c>
    </row>
    <row r="33" spans="3:3" s="17" customFormat="1" ht="15.95" customHeight="1" x14ac:dyDescent="0.25">
      <c r="C33" s="17" t="s">
        <v>302</v>
      </c>
    </row>
    <row r="34" spans="3:3" s="17" customFormat="1" ht="15.95" customHeight="1" x14ac:dyDescent="0.25">
      <c r="C34" s="17" t="s">
        <v>309</v>
      </c>
    </row>
    <row r="35" spans="3:3" s="17" customFormat="1" ht="15.95" customHeight="1" x14ac:dyDescent="0.25">
      <c r="C35" s="17" t="s">
        <v>404</v>
      </c>
    </row>
    <row r="36" spans="3:3" s="17" customFormat="1" ht="15.95" customHeight="1" x14ac:dyDescent="0.25"/>
    <row r="37" spans="3:3" s="17" customFormat="1" ht="15.95" customHeight="1" x14ac:dyDescent="0.25">
      <c r="C37" s="18" t="s">
        <v>303</v>
      </c>
    </row>
    <row r="38" spans="3:3" s="17" customFormat="1" ht="15.95" customHeight="1" x14ac:dyDescent="0.25">
      <c r="C38" s="17" t="s">
        <v>409</v>
      </c>
    </row>
    <row r="39" spans="3:3" s="17" customFormat="1" ht="15.95" customHeight="1" x14ac:dyDescent="0.25">
      <c r="C39" s="17" t="s">
        <v>410</v>
      </c>
    </row>
    <row r="40" spans="3:3" s="17" customFormat="1" ht="15.95" customHeight="1" x14ac:dyDescent="0.25">
      <c r="C40" s="17" t="s">
        <v>411</v>
      </c>
    </row>
    <row r="41" spans="3:3" s="17" customFormat="1" ht="15.95" customHeight="1" x14ac:dyDescent="0.25">
      <c r="C41" s="17" t="s">
        <v>406</v>
      </c>
    </row>
    <row r="42" spans="3:3" s="17" customFormat="1" ht="15.95" customHeight="1" x14ac:dyDescent="0.25">
      <c r="C42" s="17" t="s">
        <v>412</v>
      </c>
    </row>
    <row r="43" spans="3:3" s="17" customFormat="1" ht="15.95" customHeight="1" x14ac:dyDescent="0.25">
      <c r="C43" s="17" t="s">
        <v>405</v>
      </c>
    </row>
    <row r="44" spans="3:3" s="17" customFormat="1" ht="15.95" customHeight="1" x14ac:dyDescent="0.25">
      <c r="C44" s="17" t="s">
        <v>413</v>
      </c>
    </row>
    <row r="45" spans="3:3" s="17" customFormat="1" ht="15.95" customHeight="1" x14ac:dyDescent="0.25">
      <c r="C45" s="17" t="s">
        <v>414</v>
      </c>
    </row>
    <row r="46" spans="3:3" s="17" customFormat="1" ht="15.95" customHeight="1" x14ac:dyDescent="0.25"/>
    <row r="47" spans="3:3" s="17" customFormat="1" ht="15.95" customHeight="1" x14ac:dyDescent="0.25"/>
    <row r="48" spans="3:3" s="17" customFormat="1" ht="15.95" customHeight="1" x14ac:dyDescent="0.25"/>
    <row r="49" s="17" customFormat="1" ht="15.95" customHeight="1" x14ac:dyDescent="0.25"/>
    <row r="50" s="17" customFormat="1" ht="15.95" customHeight="1" x14ac:dyDescent="0.25"/>
  </sheetData>
  <sheetProtection password="C6BE" sheet="1" objects="1" scenarios="1" formatColumns="0"/>
  <mergeCells count="1">
    <mergeCell ref="A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426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1" customWidth="1"/>
    <col min="2" max="2" width="23.5703125" style="1" customWidth="1"/>
    <col min="3" max="3" width="18.28515625" style="1" customWidth="1"/>
    <col min="4" max="4" width="17.28515625" style="1" customWidth="1"/>
    <col min="5" max="6" width="16.28515625" style="1" customWidth="1"/>
    <col min="7" max="7" width="17.7109375" style="1" customWidth="1"/>
    <col min="8" max="8" width="14.5703125" style="1" customWidth="1"/>
    <col min="9" max="9" width="14.7109375" style="1" customWidth="1"/>
    <col min="10" max="10" width="13.7109375" style="1" customWidth="1"/>
    <col min="11" max="11" width="19.28515625" style="1" customWidth="1"/>
    <col min="12" max="12" width="19.42578125" style="1" customWidth="1"/>
    <col min="13" max="13" width="17.5703125" style="1" customWidth="1"/>
    <col min="14" max="14" width="21.140625" style="1" customWidth="1"/>
    <col min="15" max="15" width="5.42578125" style="1" customWidth="1"/>
    <col min="16" max="16" width="17.5703125" style="1" customWidth="1"/>
    <col min="17" max="17" width="12.28515625" style="1" customWidth="1"/>
    <col min="18" max="19" width="12.42578125" style="1" customWidth="1"/>
    <col min="20" max="20" width="14.28515625" style="1" customWidth="1"/>
    <col min="21" max="21" width="14.85546875" style="1" customWidth="1"/>
    <col min="22" max="22" width="15.28515625" style="1" customWidth="1"/>
    <col min="23" max="23" width="12.42578125" style="1" customWidth="1"/>
    <col min="24" max="24" width="16.42578125" style="1" customWidth="1"/>
    <col min="25" max="25" width="13.140625" style="1" customWidth="1"/>
    <col min="26" max="35" width="9.140625" style="1"/>
    <col min="36" max="36" width="12.140625" style="1" customWidth="1"/>
    <col min="37" max="16384" width="9.140625" style="1"/>
  </cols>
  <sheetData>
    <row r="1" spans="1:8" s="17" customFormat="1" ht="30" customHeight="1" x14ac:dyDescent="0.25">
      <c r="A1" s="110" t="s">
        <v>298</v>
      </c>
    </row>
    <row r="2" spans="1:8" s="14" customFormat="1" ht="15.95" customHeight="1" x14ac:dyDescent="0.25">
      <c r="C2" s="127" t="s">
        <v>400</v>
      </c>
    </row>
    <row r="3" spans="1:8" s="14" customFormat="1" ht="15.95" customHeight="1" x14ac:dyDescent="0.25">
      <c r="C3" s="129" t="s">
        <v>336</v>
      </c>
    </row>
    <row r="4" spans="1:8" s="14" customFormat="1" ht="15.95" customHeight="1" x14ac:dyDescent="0.25">
      <c r="C4" s="129" t="s">
        <v>379</v>
      </c>
    </row>
    <row r="5" spans="1:8" s="14" customFormat="1" ht="15.95" customHeight="1" x14ac:dyDescent="0.25">
      <c r="C5" s="129" t="s">
        <v>380</v>
      </c>
    </row>
    <row r="6" spans="1:8" s="14" customFormat="1" ht="15.95" customHeight="1" x14ac:dyDescent="0.25">
      <c r="C6" s="129" t="s">
        <v>293</v>
      </c>
    </row>
    <row r="7" spans="1:8" s="14" customFormat="1" ht="15.95" customHeight="1" x14ac:dyDescent="0.25">
      <c r="C7" s="129" t="s">
        <v>294</v>
      </c>
    </row>
    <row r="8" spans="1:8" s="14" customFormat="1" ht="15.95" customHeight="1" x14ac:dyDescent="0.25">
      <c r="C8" s="129" t="s">
        <v>344</v>
      </c>
    </row>
    <row r="9" spans="1:8" s="14" customFormat="1" ht="15.95" customHeight="1" x14ac:dyDescent="0.25">
      <c r="C9" s="129" t="s">
        <v>350</v>
      </c>
    </row>
    <row r="10" spans="1:8" s="14" customFormat="1" ht="15.95" customHeight="1" x14ac:dyDescent="0.25">
      <c r="C10" s="128"/>
    </row>
    <row r="11" spans="1:8" s="14" customFormat="1" ht="15.95" customHeight="1" x14ac:dyDescent="0.25">
      <c r="C11" s="129" t="s">
        <v>402</v>
      </c>
    </row>
    <row r="12" spans="1:8" s="14" customFormat="1" ht="15.95" customHeight="1" x14ac:dyDescent="0.25">
      <c r="C12" s="129" t="s">
        <v>374</v>
      </c>
    </row>
    <row r="13" spans="1:8" s="14" customFormat="1" ht="15.95" customHeight="1" x14ac:dyDescent="0.25">
      <c r="C13" s="129" t="s">
        <v>403</v>
      </c>
    </row>
    <row r="14" spans="1:8" s="14" customFormat="1" ht="15.95" customHeight="1" x14ac:dyDescent="0.25">
      <c r="C14" s="128"/>
    </row>
    <row r="15" spans="1:8" s="37" customFormat="1" ht="15.95" customHeight="1" x14ac:dyDescent="0.25"/>
    <row r="16" spans="1:8" s="37" customFormat="1" ht="15.95" customHeight="1" x14ac:dyDescent="0.25">
      <c r="A16" s="15"/>
      <c r="B16" s="135" t="s">
        <v>376</v>
      </c>
      <c r="C16" s="136"/>
      <c r="D16" s="136"/>
      <c r="E16" s="136"/>
      <c r="F16" s="136"/>
      <c r="G16" s="136"/>
      <c r="H16" s="137"/>
    </row>
    <row r="17" spans="1:14" s="37" customFormat="1" ht="15.95" customHeight="1" x14ac:dyDescent="0.25">
      <c r="A17" s="15"/>
      <c r="B17" s="138"/>
      <c r="C17" s="139"/>
      <c r="D17" s="139"/>
      <c r="E17" s="139"/>
      <c r="F17" s="139"/>
      <c r="G17" s="139"/>
      <c r="H17" s="140"/>
    </row>
    <row r="18" spans="1:14" s="37" customFormat="1" ht="15.95" customHeight="1" x14ac:dyDescent="0.25">
      <c r="A18" s="15"/>
      <c r="B18" s="138"/>
      <c r="C18" s="139"/>
      <c r="D18" s="139"/>
      <c r="E18" s="139"/>
      <c r="F18" s="139"/>
      <c r="G18" s="139"/>
      <c r="H18" s="140"/>
    </row>
    <row r="19" spans="1:14" s="37" customFormat="1" ht="15.95" customHeight="1" x14ac:dyDescent="0.25">
      <c r="A19" s="15"/>
      <c r="B19" s="141"/>
      <c r="C19" s="142"/>
      <c r="D19" s="142"/>
      <c r="E19" s="142"/>
      <c r="F19" s="142"/>
      <c r="G19" s="142"/>
      <c r="H19" s="143"/>
    </row>
    <row r="20" spans="1:14" s="37" customFormat="1" ht="15.95" customHeight="1" x14ac:dyDescent="0.25">
      <c r="A20" s="15"/>
    </row>
    <row r="21" spans="1:14" s="30" customFormat="1" ht="24.95" customHeight="1" x14ac:dyDescent="0.25">
      <c r="A21" s="111" t="s">
        <v>336</v>
      </c>
      <c r="H21" s="24"/>
      <c r="I21" s="24"/>
      <c r="J21" s="24"/>
      <c r="K21" s="24"/>
      <c r="L21" s="24"/>
      <c r="M21" s="24"/>
      <c r="N21" s="24"/>
    </row>
    <row r="22" spans="1:14" s="14" customFormat="1" ht="15.95" customHeight="1" x14ac:dyDescent="0.25"/>
    <row r="23" spans="1:14" s="14" customFormat="1" ht="24.95" customHeight="1" x14ac:dyDescent="0.25">
      <c r="A23" s="112" t="s">
        <v>379</v>
      </c>
    </row>
    <row r="24" spans="1:14" ht="24.95" customHeight="1" x14ac:dyDescent="0.25">
      <c r="B24" s="114" t="s">
        <v>253</v>
      </c>
      <c r="C24" s="12"/>
      <c r="D24" s="12"/>
      <c r="E24" s="12"/>
      <c r="F24" s="11"/>
      <c r="L24" s="6"/>
    </row>
    <row r="25" spans="1:14" s="14" customFormat="1" ht="15.95" customHeight="1" x14ac:dyDescent="0.25">
      <c r="A25" s="70"/>
      <c r="B25" s="69" t="s">
        <v>351</v>
      </c>
      <c r="C25" s="69"/>
      <c r="D25" s="69"/>
    </row>
    <row r="26" spans="1:14" s="14" customFormat="1" ht="15.95" customHeight="1" x14ac:dyDescent="0.25">
      <c r="A26" s="70"/>
      <c r="B26" s="69" t="s">
        <v>247</v>
      </c>
      <c r="C26" s="69"/>
      <c r="D26" s="69"/>
    </row>
    <row r="27" spans="1:14" s="14" customFormat="1" ht="15.95" customHeight="1" x14ac:dyDescent="0.25">
      <c r="A27" s="70"/>
      <c r="B27" s="69" t="s">
        <v>248</v>
      </c>
      <c r="C27" s="69"/>
      <c r="D27" s="69"/>
    </row>
    <row r="28" spans="1:14" s="14" customFormat="1" ht="15.95" customHeight="1" x14ac:dyDescent="0.25"/>
    <row r="29" spans="1:14" s="14" customFormat="1" ht="24.95" customHeight="1" x14ac:dyDescent="0.25">
      <c r="B29" s="115" t="s">
        <v>246</v>
      </c>
      <c r="D29" s="16"/>
      <c r="E29" s="16"/>
      <c r="H29" s="30"/>
      <c r="I29" s="30"/>
      <c r="J29" s="30"/>
      <c r="K29" s="16"/>
    </row>
    <row r="30" spans="1:14" s="14" customFormat="1" ht="15.95" customHeight="1" x14ac:dyDescent="0.25">
      <c r="B30" s="175" t="s">
        <v>0</v>
      </c>
      <c r="C30" s="175"/>
      <c r="D30" s="80" t="s">
        <v>1</v>
      </c>
      <c r="E30" s="72">
        <f>'Os juros sobre juros'!$E$18</f>
        <v>10000</v>
      </c>
      <c r="H30" s="30"/>
      <c r="I30" s="30"/>
      <c r="J30" s="30"/>
      <c r="K30" s="16"/>
    </row>
    <row r="31" spans="1:14" s="14" customFormat="1" ht="15.95" customHeight="1" x14ac:dyDescent="0.25">
      <c r="B31" s="175" t="s">
        <v>2</v>
      </c>
      <c r="C31" s="175"/>
      <c r="D31" s="80" t="s">
        <v>3</v>
      </c>
      <c r="E31" s="73">
        <f>'Os juros sobre juros'!$E$19</f>
        <v>0.06</v>
      </c>
      <c r="H31" s="30"/>
      <c r="I31" s="30"/>
      <c r="J31" s="30"/>
      <c r="K31" s="16"/>
    </row>
    <row r="32" spans="1:14" s="14" customFormat="1" ht="15.95" customHeight="1" x14ac:dyDescent="0.25">
      <c r="B32" s="175" t="s">
        <v>4</v>
      </c>
      <c r="C32" s="175"/>
      <c r="D32" s="80" t="s">
        <v>5</v>
      </c>
      <c r="E32" s="74">
        <f>'Os juros sobre juros'!$E$20</f>
        <v>15</v>
      </c>
      <c r="H32" s="30"/>
      <c r="I32" s="30"/>
      <c r="J32" s="30"/>
      <c r="K32" s="16"/>
    </row>
    <row r="33" spans="1:10" s="14" customFormat="1" ht="15.95" customHeight="1" x14ac:dyDescent="0.25">
      <c r="B33" s="38"/>
      <c r="C33" s="38"/>
      <c r="D33" s="39"/>
      <c r="E33" s="40"/>
      <c r="H33" s="30"/>
      <c r="I33" s="30"/>
      <c r="J33" s="30"/>
    </row>
    <row r="34" spans="1:10" s="14" customFormat="1" ht="15.95" customHeight="1" x14ac:dyDescent="0.25">
      <c r="A34" s="70"/>
      <c r="B34" s="69" t="s">
        <v>286</v>
      </c>
      <c r="C34" s="69"/>
      <c r="D34" s="69"/>
    </row>
    <row r="35" spans="1:10" s="14" customFormat="1" ht="15.95" customHeight="1" x14ac:dyDescent="0.25">
      <c r="A35" s="70"/>
      <c r="B35" s="69" t="s">
        <v>287</v>
      </c>
      <c r="C35" s="69"/>
      <c r="D35" s="69"/>
    </row>
    <row r="36" spans="1:10" s="14" customFormat="1" ht="15.95" customHeight="1" x14ac:dyDescent="0.25">
      <c r="A36" s="70"/>
      <c r="B36" s="69" t="s">
        <v>249</v>
      </c>
      <c r="C36" s="69"/>
      <c r="D36" s="69"/>
    </row>
    <row r="37" spans="1:10" s="14" customFormat="1" ht="15.95" customHeight="1" x14ac:dyDescent="0.25">
      <c r="A37" s="70"/>
      <c r="B37" s="69" t="s">
        <v>250</v>
      </c>
      <c r="C37" s="69"/>
      <c r="D37" s="69"/>
    </row>
    <row r="38" spans="1:10" s="14" customFormat="1" ht="15.95" customHeight="1" x14ac:dyDescent="0.25">
      <c r="A38" s="70"/>
      <c r="B38" s="69" t="s">
        <v>251</v>
      </c>
      <c r="C38" s="69"/>
      <c r="D38" s="69"/>
    </row>
    <row r="39" spans="1:10" s="14" customFormat="1" ht="15.95" customHeight="1" x14ac:dyDescent="0.25">
      <c r="A39" s="70"/>
      <c r="B39" s="69" t="s">
        <v>252</v>
      </c>
      <c r="C39" s="69"/>
      <c r="D39" s="69"/>
    </row>
    <row r="40" spans="1:10" s="14" customFormat="1" ht="15.95" customHeight="1" x14ac:dyDescent="0.25">
      <c r="A40" s="70"/>
      <c r="B40" s="69"/>
      <c r="C40" s="69"/>
      <c r="D40" s="69"/>
    </row>
    <row r="41" spans="1:10" s="14" customFormat="1" ht="24.95" customHeight="1" x14ac:dyDescent="0.25">
      <c r="A41" s="70"/>
      <c r="B41" s="114" t="s">
        <v>355</v>
      </c>
      <c r="C41" s="69"/>
      <c r="D41" s="69"/>
    </row>
    <row r="42" spans="1:10" s="14" customFormat="1" ht="15.95" customHeight="1" x14ac:dyDescent="0.25">
      <c r="A42" s="70"/>
      <c r="B42" s="69" t="s">
        <v>254</v>
      </c>
      <c r="C42" s="69"/>
      <c r="D42" s="69"/>
    </row>
    <row r="43" spans="1:10" s="14" customFormat="1" ht="15.95" customHeight="1" x14ac:dyDescent="0.25">
      <c r="A43" s="70"/>
      <c r="B43" s="172" t="s">
        <v>255</v>
      </c>
      <c r="C43" s="164">
        <f>'Os juros sobre juros'!$C$31</f>
        <v>1029.6276395531263</v>
      </c>
      <c r="D43" s="166" t="s">
        <v>256</v>
      </c>
      <c r="E43" s="167"/>
      <c r="F43" s="167"/>
      <c r="G43" s="167"/>
      <c r="H43" s="167"/>
      <c r="I43" s="167"/>
      <c r="J43" s="168"/>
    </row>
    <row r="44" spans="1:10" s="14" customFormat="1" ht="15.95" customHeight="1" x14ac:dyDescent="0.25">
      <c r="A44" s="70"/>
      <c r="B44" s="172"/>
      <c r="C44" s="165"/>
      <c r="D44" s="169"/>
      <c r="E44" s="170"/>
      <c r="F44" s="170"/>
      <c r="G44" s="170"/>
      <c r="H44" s="170"/>
      <c r="I44" s="170"/>
      <c r="J44" s="171"/>
    </row>
    <row r="45" spans="1:10" s="14" customFormat="1" ht="15.95" customHeight="1" x14ac:dyDescent="0.25">
      <c r="A45" s="70"/>
      <c r="B45" s="69"/>
      <c r="C45" s="69"/>
      <c r="D45" s="69"/>
    </row>
    <row r="46" spans="1:10" s="14" customFormat="1" ht="15.95" customHeight="1" x14ac:dyDescent="0.25">
      <c r="A46" s="70"/>
      <c r="B46" s="69" t="s">
        <v>257</v>
      </c>
      <c r="C46" s="69"/>
      <c r="D46" s="69"/>
    </row>
    <row r="47" spans="1:10" s="14" customFormat="1" ht="15.95" customHeight="1" x14ac:dyDescent="0.25">
      <c r="A47" s="70"/>
      <c r="B47" s="172" t="s">
        <v>258</v>
      </c>
      <c r="C47" s="164">
        <f>'Os juros sobre juros'!$C$35</f>
        <v>955.62681039117183</v>
      </c>
      <c r="D47" s="158" t="s">
        <v>367</v>
      </c>
      <c r="E47" s="159"/>
      <c r="F47" s="159"/>
      <c r="G47" s="159"/>
      <c r="H47" s="159"/>
      <c r="I47" s="159"/>
      <c r="J47" s="160"/>
    </row>
    <row r="48" spans="1:10" s="14" customFormat="1" ht="26.25" customHeight="1" x14ac:dyDescent="0.25">
      <c r="A48" s="70"/>
      <c r="B48" s="172"/>
      <c r="C48" s="165"/>
      <c r="D48" s="161"/>
      <c r="E48" s="162"/>
      <c r="F48" s="162"/>
      <c r="G48" s="162"/>
      <c r="H48" s="162"/>
      <c r="I48" s="162"/>
      <c r="J48" s="163"/>
    </row>
    <row r="49" spans="1:12" s="14" customFormat="1" ht="15.95" customHeight="1" x14ac:dyDescent="0.25">
      <c r="A49" s="70"/>
      <c r="B49" s="69"/>
      <c r="C49" s="69"/>
      <c r="D49" s="69"/>
    </row>
    <row r="50" spans="1:12" ht="24.95" customHeight="1" x14ac:dyDescent="0.25">
      <c r="B50" s="114" t="s">
        <v>259</v>
      </c>
      <c r="C50" s="12"/>
      <c r="D50" s="12"/>
      <c r="E50" s="12"/>
      <c r="F50" s="11"/>
      <c r="L50" s="6"/>
    </row>
    <row r="51" spans="1:12" s="14" customFormat="1" ht="15.95" customHeight="1" x14ac:dyDescent="0.25">
      <c r="B51" s="69" t="s">
        <v>260</v>
      </c>
      <c r="C51" s="38"/>
      <c r="D51" s="39"/>
      <c r="E51" s="40"/>
      <c r="H51" s="30"/>
      <c r="I51" s="30"/>
      <c r="J51" s="30"/>
    </row>
    <row r="52" spans="1:12" s="14" customFormat="1" ht="15.95" customHeight="1" x14ac:dyDescent="0.25"/>
    <row r="53" spans="1:12" s="14" customFormat="1" ht="24.95" customHeight="1" x14ac:dyDescent="0.25">
      <c r="B53" s="115" t="s">
        <v>22</v>
      </c>
      <c r="D53" s="16"/>
      <c r="E53" s="16"/>
      <c r="H53" s="30"/>
      <c r="I53" s="30"/>
      <c r="J53" s="30"/>
      <c r="K53" s="16"/>
    </row>
    <row r="54" spans="1:12" s="14" customFormat="1" ht="15.95" customHeight="1" x14ac:dyDescent="0.25">
      <c r="B54" s="176" t="s">
        <v>11</v>
      </c>
      <c r="C54" s="177"/>
      <c r="D54" s="80"/>
      <c r="E54" s="82" t="s">
        <v>261</v>
      </c>
      <c r="F54" s="84" t="s">
        <v>262</v>
      </c>
      <c r="H54" s="30"/>
      <c r="I54" s="30"/>
      <c r="J54" s="30"/>
      <c r="K54" s="16"/>
    </row>
    <row r="55" spans="1:12" s="14" customFormat="1" ht="15.95" customHeight="1" x14ac:dyDescent="0.25">
      <c r="B55" s="175" t="s">
        <v>0</v>
      </c>
      <c r="C55" s="175"/>
      <c r="D55" s="80" t="s">
        <v>1</v>
      </c>
      <c r="E55" s="72">
        <f>'Os juros sobre juros'!$E$43</f>
        <v>10000</v>
      </c>
      <c r="F55" s="72">
        <f>'Os juros sobre juros'!$F$43</f>
        <v>10000</v>
      </c>
      <c r="H55" s="30"/>
      <c r="I55" s="30"/>
      <c r="J55" s="30"/>
      <c r="K55" s="16"/>
    </row>
    <row r="56" spans="1:12" s="14" customFormat="1" ht="15.95" customHeight="1" x14ac:dyDescent="0.25">
      <c r="B56" s="175" t="s">
        <v>2</v>
      </c>
      <c r="C56" s="175"/>
      <c r="D56" s="80" t="s">
        <v>3</v>
      </c>
      <c r="E56" s="73">
        <f>'Os juros sobre juros'!$E$44</f>
        <v>0.06</v>
      </c>
      <c r="F56" s="73">
        <f>'Os juros sobre juros'!$F$44</f>
        <v>0.06</v>
      </c>
      <c r="H56" s="30"/>
      <c r="I56" s="30"/>
      <c r="J56" s="30"/>
      <c r="K56" s="16"/>
    </row>
    <row r="57" spans="1:12" s="14" customFormat="1" ht="15.95" customHeight="1" x14ac:dyDescent="0.25">
      <c r="B57" s="175" t="s">
        <v>4</v>
      </c>
      <c r="C57" s="175"/>
      <c r="D57" s="80" t="s">
        <v>5</v>
      </c>
      <c r="E57" s="74">
        <f>'Os juros sobre juros'!$E$45</f>
        <v>15</v>
      </c>
      <c r="F57" s="74">
        <f>'Os juros sobre juros'!$F$45</f>
        <v>15</v>
      </c>
      <c r="H57" s="30"/>
      <c r="I57" s="30"/>
      <c r="J57" s="30"/>
      <c r="K57" s="16"/>
    </row>
    <row r="58" spans="1:12" s="14" customFormat="1" ht="15.95" customHeight="1" x14ac:dyDescent="0.25">
      <c r="B58" s="175" t="s">
        <v>56</v>
      </c>
      <c r="C58" s="175"/>
      <c r="D58" s="80" t="s">
        <v>6</v>
      </c>
      <c r="E58" s="71">
        <f>'Os juros sobre juros'!$E$46</f>
        <v>1029.6276395531263</v>
      </c>
      <c r="F58" s="71">
        <f>'Os juros sobre juros'!$F$46</f>
        <v>955.62681039117183</v>
      </c>
      <c r="H58" s="30"/>
      <c r="I58" s="30"/>
      <c r="J58" s="30"/>
      <c r="K58" s="16"/>
    </row>
    <row r="59" spans="1:12" s="14" customFormat="1" ht="15.95" customHeight="1" x14ac:dyDescent="0.25">
      <c r="B59" s="175" t="s">
        <v>7</v>
      </c>
      <c r="C59" s="175"/>
      <c r="D59" s="80" t="s">
        <v>8</v>
      </c>
      <c r="E59" s="73">
        <f>'Os juros sobre juros'!$E$47</f>
        <v>0.72</v>
      </c>
      <c r="F59" s="73">
        <f>'Os juros sobre juros'!$F$47</f>
        <v>0.72</v>
      </c>
      <c r="H59" s="30"/>
      <c r="I59" s="30"/>
      <c r="J59" s="30"/>
      <c r="K59" s="16"/>
    </row>
    <row r="60" spans="1:12" s="14" customFormat="1" ht="15.95" customHeight="1" x14ac:dyDescent="0.25">
      <c r="B60" s="175" t="s">
        <v>9</v>
      </c>
      <c r="C60" s="175"/>
      <c r="D60" s="80" t="s">
        <v>10</v>
      </c>
      <c r="E60" s="73">
        <f>'Os juros sobre juros'!$E$48</f>
        <v>1.0121964718355518</v>
      </c>
      <c r="F60" s="73">
        <f>'Os juros sobre juros'!$F$48</f>
        <v>0.72</v>
      </c>
      <c r="H60" s="30"/>
      <c r="I60" s="30"/>
      <c r="J60" s="30"/>
      <c r="K60" s="16"/>
    </row>
    <row r="61" spans="1:12" s="14" customFormat="1" ht="15.95" customHeight="1" x14ac:dyDescent="0.25">
      <c r="A61" s="70"/>
      <c r="B61" s="69"/>
      <c r="C61" s="69"/>
      <c r="D61" s="69"/>
    </row>
    <row r="62" spans="1:12" s="14" customFormat="1" ht="24.95" customHeight="1" x14ac:dyDescent="0.25">
      <c r="A62" s="112" t="s">
        <v>380</v>
      </c>
    </row>
    <row r="63" spans="1:12" s="14" customFormat="1" ht="15.95" customHeight="1" x14ac:dyDescent="0.25">
      <c r="B63" s="14" t="s">
        <v>263</v>
      </c>
    </row>
    <row r="64" spans="1:12" s="14" customFormat="1" ht="15.95" customHeight="1" x14ac:dyDescent="0.25">
      <c r="B64" s="14" t="s">
        <v>264</v>
      </c>
    </row>
    <row r="65" spans="1:9" s="14" customFormat="1" ht="15.95" customHeight="1" x14ac:dyDescent="0.25">
      <c r="B65" s="14" t="s">
        <v>265</v>
      </c>
    </row>
    <row r="66" spans="1:9" s="14" customFormat="1" ht="15.95" customHeight="1" x14ac:dyDescent="0.25">
      <c r="B66" s="14" t="s">
        <v>266</v>
      </c>
    </row>
    <row r="67" spans="1:9" s="14" customFormat="1" ht="15.95" customHeight="1" x14ac:dyDescent="0.25">
      <c r="B67" s="14" t="s">
        <v>63</v>
      </c>
    </row>
    <row r="68" spans="1:9" s="14" customFormat="1" ht="15.95" customHeight="1" x14ac:dyDescent="0.25"/>
    <row r="69" spans="1:9" s="14" customFormat="1" ht="24.95" customHeight="1" x14ac:dyDescent="0.25">
      <c r="B69" s="115" t="s">
        <v>267</v>
      </c>
      <c r="G69" s="1"/>
      <c r="H69" s="1"/>
      <c r="I69" s="1"/>
    </row>
    <row r="70" spans="1:9" s="14" customFormat="1" ht="15.95" customHeight="1" x14ac:dyDescent="0.25">
      <c r="B70" s="82" t="s">
        <v>11</v>
      </c>
      <c r="C70" s="82" t="s">
        <v>12</v>
      </c>
      <c r="D70" s="82" t="s">
        <v>13</v>
      </c>
      <c r="E70" s="82" t="s">
        <v>19</v>
      </c>
      <c r="F70" s="82" t="s">
        <v>173</v>
      </c>
    </row>
    <row r="71" spans="1:9" s="14" customFormat="1" ht="15.95" customHeight="1" x14ac:dyDescent="0.25">
      <c r="B71" s="80" t="s">
        <v>269</v>
      </c>
      <c r="C71" s="41">
        <f>'Os juros sobre juros'!$C$59</f>
        <v>1029.6276395531263</v>
      </c>
      <c r="D71" s="41">
        <f>'Os juros sobre juros'!$D$59</f>
        <v>15444.414593296895</v>
      </c>
      <c r="E71" s="41">
        <f>'Os juros sobre juros'!$E$59</f>
        <v>10000</v>
      </c>
      <c r="F71" s="41">
        <f>'Os juros sobre juros'!$F$59</f>
        <v>5444.414593296895</v>
      </c>
    </row>
    <row r="72" spans="1:9" s="14" customFormat="1" ht="15.95" customHeight="1" x14ac:dyDescent="0.25">
      <c r="B72" s="80" t="s">
        <v>268</v>
      </c>
      <c r="C72" s="41">
        <f>'Os juros sobre juros'!$C$60</f>
        <v>955.62681039117183</v>
      </c>
      <c r="D72" s="41">
        <f>'Os juros sobre juros'!$D$60</f>
        <v>14334.402155867578</v>
      </c>
      <c r="E72" s="41">
        <f>'Os juros sobre juros'!$E$60</f>
        <v>10000</v>
      </c>
      <c r="F72" s="41">
        <f>'Os juros sobre juros'!$F$60</f>
        <v>4334.4021558675777</v>
      </c>
    </row>
    <row r="73" spans="1:9" s="14" customFormat="1" ht="15.95" customHeight="1" x14ac:dyDescent="0.25">
      <c r="B73" s="52"/>
      <c r="C73" s="46"/>
      <c r="D73" s="46"/>
      <c r="E73" s="46"/>
    </row>
    <row r="74" spans="1:9" s="14" customFormat="1" ht="15.95" customHeight="1" x14ac:dyDescent="0.25">
      <c r="B74" s="14" t="s">
        <v>99</v>
      </c>
      <c r="C74" s="46"/>
      <c r="D74" s="46"/>
      <c r="E74" s="46"/>
    </row>
    <row r="75" spans="1:9" s="14" customFormat="1" ht="15.95" customHeight="1" x14ac:dyDescent="0.25">
      <c r="B75" s="14" t="s">
        <v>270</v>
      </c>
      <c r="C75" s="46"/>
      <c r="D75" s="46"/>
      <c r="E75" s="46"/>
    </row>
    <row r="76" spans="1:9" s="14" customFormat="1" ht="15.95" customHeight="1" x14ac:dyDescent="0.25"/>
    <row r="77" spans="1:9" s="14" customFormat="1" ht="24.95" customHeight="1" x14ac:dyDescent="0.25">
      <c r="A77" s="112" t="s">
        <v>293</v>
      </c>
    </row>
    <row r="78" spans="1:9" s="14" customFormat="1" ht="15.95" customHeight="1" x14ac:dyDescent="0.25">
      <c r="B78" s="14" t="s">
        <v>208</v>
      </c>
    </row>
    <row r="79" spans="1:9" s="14" customFormat="1" ht="15.95" customHeight="1" x14ac:dyDescent="0.25">
      <c r="B79" s="14" t="s">
        <v>196</v>
      </c>
    </row>
    <row r="80" spans="1:9" s="14" customFormat="1" ht="15.95" customHeight="1" x14ac:dyDescent="0.25">
      <c r="B80" s="14" t="s">
        <v>197</v>
      </c>
    </row>
    <row r="81" spans="1:12" s="14" customFormat="1" ht="15.95" customHeight="1" x14ac:dyDescent="0.25">
      <c r="B81" s="14" t="s">
        <v>381</v>
      </c>
    </row>
    <row r="82" spans="1:12" s="14" customFormat="1" ht="15.95" customHeight="1" x14ac:dyDescent="0.25">
      <c r="B82" s="14" t="s">
        <v>198</v>
      </c>
    </row>
    <row r="83" spans="1:12" s="14" customFormat="1" ht="15.95" customHeight="1" x14ac:dyDescent="0.25">
      <c r="B83" s="14" t="s">
        <v>64</v>
      </c>
    </row>
    <row r="84" spans="1:12" s="14" customFormat="1" ht="15.95" customHeight="1" x14ac:dyDescent="0.25"/>
    <row r="85" spans="1:12" s="14" customFormat="1" ht="15.95" customHeight="1" x14ac:dyDescent="0.25">
      <c r="B85" s="37" t="s">
        <v>341</v>
      </c>
    </row>
    <row r="86" spans="1:12" s="14" customFormat="1" ht="15.95" customHeight="1" x14ac:dyDescent="0.25">
      <c r="B86" s="37" t="s">
        <v>337</v>
      </c>
    </row>
    <row r="87" spans="1:12" s="14" customFormat="1" ht="15.95" customHeight="1" x14ac:dyDescent="0.25">
      <c r="A87" s="70"/>
      <c r="B87" s="69"/>
      <c r="C87" s="69"/>
      <c r="D87" s="69"/>
    </row>
    <row r="88" spans="1:12" ht="24.95" customHeight="1" x14ac:dyDescent="0.25">
      <c r="B88" s="113" t="s">
        <v>330</v>
      </c>
      <c r="C88" s="12"/>
      <c r="D88" s="12"/>
      <c r="E88" s="12"/>
      <c r="F88" s="11"/>
      <c r="L88" s="6"/>
    </row>
    <row r="89" spans="1:12" ht="24.95" customHeight="1" x14ac:dyDescent="0.25">
      <c r="B89" s="115" t="s">
        <v>271</v>
      </c>
      <c r="G89" s="14"/>
      <c r="H89" s="14"/>
      <c r="I89" s="14"/>
      <c r="J89" s="14"/>
    </row>
    <row r="90" spans="1:12" ht="20.100000000000001" customHeight="1" x14ac:dyDescent="0.25">
      <c r="B90" s="173" t="s">
        <v>14</v>
      </c>
      <c r="C90" s="149" t="s">
        <v>23</v>
      </c>
      <c r="D90" s="149"/>
      <c r="E90" s="149"/>
      <c r="F90" s="149"/>
      <c r="G90" s="14"/>
      <c r="H90" s="14"/>
      <c r="I90" s="14"/>
      <c r="J90" s="14"/>
    </row>
    <row r="91" spans="1:12" ht="20.100000000000001" customHeight="1" x14ac:dyDescent="0.25">
      <c r="B91" s="174"/>
      <c r="C91" s="82" t="s">
        <v>12</v>
      </c>
      <c r="D91" s="79" t="s">
        <v>15</v>
      </c>
      <c r="E91" s="82" t="s">
        <v>24</v>
      </c>
      <c r="F91" s="82" t="s">
        <v>17</v>
      </c>
      <c r="G91" s="14"/>
      <c r="H91" s="14"/>
      <c r="I91" s="14"/>
      <c r="J91" s="14"/>
    </row>
    <row r="92" spans="1:12" ht="15.95" customHeight="1" x14ac:dyDescent="0.25">
      <c r="B92" s="3">
        <f>'Os juros sobre juros'!$B$80</f>
        <v>1</v>
      </c>
      <c r="C92" s="2">
        <f>'Os juros sobre juros'!$C$80</f>
        <v>1029.6276395531263</v>
      </c>
      <c r="D92" s="2">
        <f>'Os juros sobre juros'!$D$80</f>
        <v>971.34682976710019</v>
      </c>
      <c r="E92" s="2">
        <f>'Os juros sobre juros'!$E$80</f>
        <v>58.280809786026111</v>
      </c>
      <c r="F92" s="4">
        <f>'Os juros sobre juros'!$F$80</f>
        <v>6.0000000000000102E-2</v>
      </c>
      <c r="G92" s="14"/>
      <c r="H92" s="14"/>
      <c r="I92" s="14"/>
      <c r="J92" s="14"/>
    </row>
    <row r="93" spans="1:12" ht="15.95" customHeight="1" x14ac:dyDescent="0.25">
      <c r="B93" s="5">
        <f>'Os juros sobre juros'!$B$81</f>
        <v>2</v>
      </c>
      <c r="C93" s="2">
        <f>'Os juros sobre juros'!$C$81</f>
        <v>1029.6276395531263</v>
      </c>
      <c r="D93" s="2">
        <f>'Os juros sobre juros'!$D$81</f>
        <v>916.36493374254735</v>
      </c>
      <c r="E93" s="2">
        <f>'Os juros sobre juros'!$E$81</f>
        <v>113.26270581057895</v>
      </c>
      <c r="F93" s="4">
        <f>'Os juros sobre juros'!$F$81</f>
        <v>0.12360000000000011</v>
      </c>
      <c r="G93" s="14"/>
      <c r="H93" s="14"/>
      <c r="I93" s="14"/>
      <c r="J93" s="14"/>
    </row>
    <row r="94" spans="1:12" ht="15.95" customHeight="1" x14ac:dyDescent="0.25">
      <c r="B94" s="5">
        <f>'Os juros sobre juros'!$B$82</f>
        <v>3</v>
      </c>
      <c r="C94" s="2">
        <f>'Os juros sobre juros'!$C$82</f>
        <v>1029.6276395531263</v>
      </c>
      <c r="D94" s="2">
        <f>'Os juros sobre juros'!$D$82</f>
        <v>864.49522051183703</v>
      </c>
      <c r="E94" s="2">
        <f>'Os juros sobre juros'!$E$82</f>
        <v>165.13241904128927</v>
      </c>
      <c r="F94" s="4">
        <f>'Os juros sobre juros'!$F$82</f>
        <v>0.19101600000000024</v>
      </c>
      <c r="G94" s="14"/>
      <c r="H94" s="14"/>
      <c r="I94" s="14"/>
      <c r="J94" s="14"/>
    </row>
    <row r="95" spans="1:12" ht="15.95" customHeight="1" x14ac:dyDescent="0.25">
      <c r="B95" s="5" t="s">
        <v>174</v>
      </c>
      <c r="C95" s="2" t="s">
        <v>174</v>
      </c>
      <c r="D95" s="2" t="s">
        <v>174</v>
      </c>
      <c r="E95" s="2" t="s">
        <v>174</v>
      </c>
      <c r="F95" s="4" t="s">
        <v>174</v>
      </c>
      <c r="G95" s="14"/>
      <c r="H95" s="14"/>
      <c r="I95" s="14"/>
      <c r="J95" s="14"/>
    </row>
    <row r="96" spans="1:12" ht="15.95" customHeight="1" x14ac:dyDescent="0.25">
      <c r="B96" s="5">
        <f>'Os juros sobre juros'!$B$94</f>
        <v>15</v>
      </c>
      <c r="C96" s="2">
        <f>'Os juros sobre juros'!$C$94</f>
        <v>1029.6276395531263</v>
      </c>
      <c r="D96" s="2">
        <f>'Os juros sobre juros'!$D$94</f>
        <v>429.6276395531263</v>
      </c>
      <c r="E96" s="2">
        <f>'Os juros sobre juros'!$E$94</f>
        <v>600</v>
      </c>
      <c r="F96" s="4">
        <f>'Os juros sobre juros'!$F$94</f>
        <v>1.3965581930996924</v>
      </c>
      <c r="G96" s="14"/>
      <c r="H96" s="14"/>
      <c r="I96" s="14"/>
      <c r="J96" s="14"/>
    </row>
    <row r="97" spans="1:12" ht="15.95" customHeight="1" x14ac:dyDescent="0.25">
      <c r="B97" s="85" t="s">
        <v>18</v>
      </c>
      <c r="C97" s="75">
        <f>'Os juros sobre juros'!$C$95</f>
        <v>15444.41459329689</v>
      </c>
      <c r="D97" s="75">
        <f>'Os juros sobre juros'!$D$95</f>
        <v>9999.9999999999873</v>
      </c>
      <c r="E97" s="75">
        <f>'Os juros sobre juros'!$E$95</f>
        <v>5444.4145932969068</v>
      </c>
      <c r="F97" s="86"/>
      <c r="G97" s="14"/>
      <c r="H97" s="14"/>
      <c r="I97" s="14"/>
      <c r="J97" s="14"/>
    </row>
    <row r="98" spans="1:12" s="14" customFormat="1" ht="15.95" customHeight="1" x14ac:dyDescent="0.25"/>
    <row r="99" spans="1:12" ht="24.95" customHeight="1" x14ac:dyDescent="0.25">
      <c r="B99" s="113" t="s">
        <v>331</v>
      </c>
      <c r="C99" s="12"/>
      <c r="D99" s="12"/>
      <c r="E99" s="12"/>
      <c r="F99" s="11"/>
      <c r="L99" s="6"/>
    </row>
    <row r="100" spans="1:12" ht="24.95" customHeight="1" x14ac:dyDescent="0.25">
      <c r="B100" s="115" t="s">
        <v>272</v>
      </c>
      <c r="G100" s="14"/>
      <c r="H100" s="14"/>
      <c r="I100" s="14"/>
      <c r="J100" s="14"/>
    </row>
    <row r="101" spans="1:12" ht="20.100000000000001" customHeight="1" x14ac:dyDescent="0.25">
      <c r="B101" s="173" t="s">
        <v>14</v>
      </c>
      <c r="C101" s="149" t="s">
        <v>23</v>
      </c>
      <c r="D101" s="149"/>
      <c r="E101" s="149"/>
      <c r="F101" s="149"/>
      <c r="G101" s="14"/>
      <c r="H101" s="14"/>
      <c r="I101" s="14"/>
      <c r="J101" s="14"/>
    </row>
    <row r="102" spans="1:12" ht="20.100000000000001" customHeight="1" x14ac:dyDescent="0.25">
      <c r="B102" s="174"/>
      <c r="C102" s="82" t="s">
        <v>12</v>
      </c>
      <c r="D102" s="79" t="s">
        <v>15</v>
      </c>
      <c r="E102" s="82" t="s">
        <v>24</v>
      </c>
      <c r="F102" s="82" t="s">
        <v>17</v>
      </c>
      <c r="G102" s="14"/>
      <c r="H102" s="14"/>
      <c r="I102" s="14"/>
      <c r="J102" s="14"/>
    </row>
    <row r="103" spans="1:12" ht="15.95" customHeight="1" x14ac:dyDescent="0.25">
      <c r="B103" s="3">
        <f>'Os juros sobre juros'!$B$101</f>
        <v>1</v>
      </c>
      <c r="C103" s="2">
        <f>'Os juros sobre juros'!$C$101</f>
        <v>955.62681039117183</v>
      </c>
      <c r="D103" s="2">
        <f>'Os juros sobre juros'!$D$101</f>
        <v>901.53472678412436</v>
      </c>
      <c r="E103" s="2">
        <f>'Os juros sobre juros'!$E$101</f>
        <v>54.092083607047471</v>
      </c>
      <c r="F103" s="4">
        <f>'Os juros sobre juros'!$F$101</f>
        <v>6.0000000000000012E-2</v>
      </c>
      <c r="G103" s="14"/>
      <c r="H103" s="14"/>
      <c r="I103" s="14"/>
      <c r="J103" s="14"/>
    </row>
    <row r="104" spans="1:12" ht="15.95" customHeight="1" x14ac:dyDescent="0.25">
      <c r="B104" s="5">
        <f>'Os juros sobre juros'!$B$102</f>
        <v>2</v>
      </c>
      <c r="C104" s="2">
        <f>'Os juros sobre juros'!$C$102</f>
        <v>955.62681039117183</v>
      </c>
      <c r="D104" s="2">
        <f>'Os juros sobre juros'!$D$102</f>
        <v>853.23822356354617</v>
      </c>
      <c r="E104" s="2">
        <f>'Os juros sobre juros'!$E$102</f>
        <v>102.38858682762566</v>
      </c>
      <c r="F104" s="4">
        <f>'Os juros sobre juros'!$F$102</f>
        <v>0.12000000000000013</v>
      </c>
      <c r="G104" s="14"/>
      <c r="H104" s="14"/>
      <c r="I104" s="14"/>
      <c r="J104" s="14"/>
    </row>
    <row r="105" spans="1:12" ht="15.95" customHeight="1" x14ac:dyDescent="0.25">
      <c r="B105" s="5">
        <f>'Os juros sobre juros'!$B$103</f>
        <v>3</v>
      </c>
      <c r="C105" s="2">
        <f>'Os juros sobre juros'!$C$103</f>
        <v>955.62681039117183</v>
      </c>
      <c r="D105" s="2">
        <f>'Os juros sobre juros'!$D$103</f>
        <v>809.85322914506094</v>
      </c>
      <c r="E105" s="2">
        <f>'Os juros sobre juros'!$E$103</f>
        <v>145.77358124611089</v>
      </c>
      <c r="F105" s="4">
        <f>'Os juros sobre juros'!$F$103</f>
        <v>0.17999999999999991</v>
      </c>
      <c r="G105" s="14"/>
      <c r="H105" s="14"/>
      <c r="I105" s="14"/>
      <c r="J105" s="14"/>
    </row>
    <row r="106" spans="1:12" ht="15.95" customHeight="1" x14ac:dyDescent="0.25">
      <c r="B106" s="5" t="s">
        <v>174</v>
      </c>
      <c r="C106" s="2" t="s">
        <v>174</v>
      </c>
      <c r="D106" s="2" t="s">
        <v>174</v>
      </c>
      <c r="E106" s="2" t="s">
        <v>174</v>
      </c>
      <c r="F106" s="4" t="s">
        <v>174</v>
      </c>
      <c r="G106" s="14"/>
      <c r="H106" s="14"/>
      <c r="I106" s="14"/>
      <c r="J106" s="14"/>
    </row>
    <row r="107" spans="1:12" ht="15.95" customHeight="1" x14ac:dyDescent="0.25">
      <c r="B107" s="5">
        <f>'Os juros sobre juros'!$B$115</f>
        <v>15</v>
      </c>
      <c r="C107" s="2">
        <f>'Os juros sobre juros'!$C$115</f>
        <v>955.62681039117183</v>
      </c>
      <c r="D107" s="2">
        <f>'Os juros sobre juros'!$D$115</f>
        <v>502.96147915324838</v>
      </c>
      <c r="E107" s="2">
        <f>'Os juros sobre juros'!$E$115</f>
        <v>452.66533123792345</v>
      </c>
      <c r="F107" s="4">
        <f>'Os juros sobre juros'!$F$115</f>
        <v>0.8999999999999998</v>
      </c>
      <c r="G107" s="14"/>
      <c r="H107" s="14"/>
      <c r="I107" s="14"/>
      <c r="J107" s="14"/>
    </row>
    <row r="108" spans="1:12" ht="15.95" customHeight="1" x14ac:dyDescent="0.25">
      <c r="B108" s="85" t="s">
        <v>18</v>
      </c>
      <c r="C108" s="75">
        <f>'Os juros sobre juros'!$C$116</f>
        <v>14334.402155867576</v>
      </c>
      <c r="D108" s="75">
        <f>'Os juros sobre juros'!$D$116</f>
        <v>10000</v>
      </c>
      <c r="E108" s="75">
        <f>'Os juros sobre juros'!$E$116</f>
        <v>4334.4021558675759</v>
      </c>
      <c r="F108" s="86"/>
      <c r="G108" s="14"/>
      <c r="H108" s="14"/>
      <c r="I108" s="14"/>
      <c r="J108" s="14"/>
    </row>
    <row r="109" spans="1:12" s="14" customFormat="1" ht="15.95" customHeight="1" x14ac:dyDescent="0.25"/>
    <row r="110" spans="1:12" s="14" customFormat="1" ht="24.95" customHeight="1" x14ac:dyDescent="0.25">
      <c r="A110" s="112" t="s">
        <v>294</v>
      </c>
      <c r="B110" s="25"/>
    </row>
    <row r="111" spans="1:12" s="14" customFormat="1" ht="15.95" customHeight="1" x14ac:dyDescent="0.25">
      <c r="B111" s="14" t="s">
        <v>58</v>
      </c>
    </row>
    <row r="112" spans="1:12" s="14" customFormat="1" ht="15.95" customHeight="1" x14ac:dyDescent="0.25">
      <c r="B112" s="14" t="s">
        <v>123</v>
      </c>
    </row>
    <row r="113" spans="2:14" s="14" customFormat="1" ht="15.95" customHeight="1" x14ac:dyDescent="0.25">
      <c r="B113" s="14" t="s">
        <v>59</v>
      </c>
    </row>
    <row r="114" spans="2:14" s="14" customFormat="1" ht="15.95" customHeight="1" x14ac:dyDescent="0.25">
      <c r="B114" s="14" t="s">
        <v>100</v>
      </c>
    </row>
    <row r="115" spans="2:14" s="14" customFormat="1" ht="15.95" customHeight="1" x14ac:dyDescent="0.25">
      <c r="B115" s="14" t="s">
        <v>60</v>
      </c>
    </row>
    <row r="116" spans="2:14" s="14" customFormat="1" ht="15.95" customHeight="1" x14ac:dyDescent="0.25">
      <c r="B116" s="14" t="s">
        <v>209</v>
      </c>
    </row>
    <row r="117" spans="2:14" s="14" customFormat="1" ht="15.95" customHeight="1" x14ac:dyDescent="0.25">
      <c r="B117" s="14" t="s">
        <v>230</v>
      </c>
    </row>
    <row r="118" spans="2:14" s="14" customFormat="1" ht="15.95" customHeight="1" x14ac:dyDescent="0.25"/>
    <row r="119" spans="2:14" s="14" customFormat="1" ht="15.95" customHeight="1" x14ac:dyDescent="0.25">
      <c r="B119" s="37" t="s">
        <v>340</v>
      </c>
    </row>
    <row r="120" spans="2:14" s="14" customFormat="1" ht="15.95" customHeight="1" x14ac:dyDescent="0.25">
      <c r="B120" s="37" t="s">
        <v>338</v>
      </c>
    </row>
    <row r="121" spans="2:14" s="14" customFormat="1" ht="15.95" customHeight="1" x14ac:dyDescent="0.25"/>
    <row r="122" spans="2:14" ht="24.95" customHeight="1" x14ac:dyDescent="0.25">
      <c r="B122" s="113" t="s">
        <v>330</v>
      </c>
      <c r="C122" s="12"/>
      <c r="D122" s="12"/>
      <c r="E122" s="12"/>
      <c r="F122" s="11"/>
      <c r="L122" s="6"/>
    </row>
    <row r="123" spans="2:14" s="14" customFormat="1" ht="24.95" customHeight="1" x14ac:dyDescent="0.25">
      <c r="B123" s="115" t="s">
        <v>273</v>
      </c>
    </row>
    <row r="124" spans="2:14" s="14" customFormat="1" ht="20.100000000000001" customHeight="1" x14ac:dyDescent="0.25">
      <c r="B124" s="149" t="s">
        <v>14</v>
      </c>
      <c r="C124" s="152" t="s">
        <v>23</v>
      </c>
      <c r="D124" s="153"/>
      <c r="E124" s="153"/>
      <c r="F124" s="154"/>
      <c r="G124" s="151" t="s">
        <v>274</v>
      </c>
      <c r="H124" s="146"/>
      <c r="I124" s="146"/>
      <c r="J124" s="146"/>
      <c r="K124" s="146"/>
      <c r="L124" s="146"/>
      <c r="M124" s="146"/>
      <c r="N124" s="147"/>
    </row>
    <row r="125" spans="2:14" s="14" customFormat="1" ht="20.100000000000001" customHeight="1" x14ac:dyDescent="0.25">
      <c r="B125" s="149"/>
      <c r="C125" s="155"/>
      <c r="D125" s="156"/>
      <c r="E125" s="156"/>
      <c r="F125" s="157"/>
      <c r="G125" s="149" t="s">
        <v>27</v>
      </c>
      <c r="H125" s="149"/>
      <c r="I125" s="149" t="s">
        <v>28</v>
      </c>
      <c r="J125" s="149"/>
      <c r="K125" s="2" t="s">
        <v>174</v>
      </c>
      <c r="L125" s="149" t="s">
        <v>41</v>
      </c>
      <c r="M125" s="149"/>
      <c r="N125" s="149" t="s">
        <v>42</v>
      </c>
    </row>
    <row r="126" spans="2:14" s="14" customFormat="1" ht="20.100000000000001" customHeight="1" x14ac:dyDescent="0.25">
      <c r="B126" s="149"/>
      <c r="C126" s="81" t="s">
        <v>12</v>
      </c>
      <c r="D126" s="79" t="s">
        <v>15</v>
      </c>
      <c r="E126" s="81" t="s">
        <v>24</v>
      </c>
      <c r="F126" s="108" t="s">
        <v>17</v>
      </c>
      <c r="G126" s="81" t="s">
        <v>19</v>
      </c>
      <c r="H126" s="125" t="s">
        <v>84</v>
      </c>
      <c r="I126" s="81" t="s">
        <v>19</v>
      </c>
      <c r="J126" s="125" t="s">
        <v>84</v>
      </c>
      <c r="K126" s="4" t="s">
        <v>174</v>
      </c>
      <c r="L126" s="81" t="s">
        <v>19</v>
      </c>
      <c r="M126" s="125" t="s">
        <v>84</v>
      </c>
      <c r="N126" s="149"/>
    </row>
    <row r="127" spans="2:14" s="14" customFormat="1" ht="15.95" customHeight="1" x14ac:dyDescent="0.25">
      <c r="B127" s="29">
        <f>'Os juros sobre juros'!$B$135</f>
        <v>1</v>
      </c>
      <c r="C127" s="41">
        <f>'Os juros sobre juros'!$C$135</f>
        <v>1029.6276395531263</v>
      </c>
      <c r="D127" s="2">
        <f>'Os juros sobre juros'!$D$135</f>
        <v>971.34682976710019</v>
      </c>
      <c r="E127" s="41">
        <f>'Os juros sobre juros'!$E$135</f>
        <v>58.280809786026111</v>
      </c>
      <c r="F127" s="4">
        <f>'Os juros sobre juros'!$F$135</f>
        <v>6.0000000000000102E-2</v>
      </c>
      <c r="G127" s="41">
        <f>'Os juros sobre juros'!$G$135</f>
        <v>971.34682976710019</v>
      </c>
      <c r="H127" s="41">
        <f>'Os juros sobre juros'!$H$135</f>
        <v>58.280809786026012</v>
      </c>
      <c r="I127" s="41"/>
      <c r="J127" s="41"/>
      <c r="K127" s="4"/>
      <c r="L127" s="41"/>
      <c r="M127" s="41"/>
      <c r="N127" s="41">
        <f>'Os juros sobre juros'!$AK$135</f>
        <v>58.280809786026012</v>
      </c>
    </row>
    <row r="128" spans="2:14" s="14" customFormat="1" ht="15.95" customHeight="1" x14ac:dyDescent="0.25">
      <c r="B128" s="29">
        <f>'Os juros sobre juros'!$B$136</f>
        <v>2</v>
      </c>
      <c r="C128" s="41">
        <f>'Os juros sobre juros'!$C$136</f>
        <v>1029.6276395531263</v>
      </c>
      <c r="D128" s="2">
        <f>'Os juros sobre juros'!$D$136</f>
        <v>916.36493374254735</v>
      </c>
      <c r="E128" s="41">
        <f>'Os juros sobre juros'!$E$136</f>
        <v>113.26270581057895</v>
      </c>
      <c r="F128" s="4">
        <f>'Os juros sobre juros'!$F$136</f>
        <v>0.12360000000000011</v>
      </c>
      <c r="G128" s="41">
        <f>'Os juros sobre juros'!$G$136</f>
        <v>916.36493374254735</v>
      </c>
      <c r="H128" s="41">
        <f>'Os juros sobre juros'!$H$136</f>
        <v>54.981896024552839</v>
      </c>
      <c r="I128" s="41">
        <f>'Os juros sobre juros'!$I$136</f>
        <v>971.34682976710019</v>
      </c>
      <c r="J128" s="41">
        <f>'Os juros sobre juros'!$J$136</f>
        <v>58.280809786026012</v>
      </c>
      <c r="K128" s="4"/>
      <c r="L128" s="41"/>
      <c r="M128" s="41"/>
      <c r="N128" s="41">
        <f>'Os juros sobre juros'!$AK$136</f>
        <v>113.26270581057885</v>
      </c>
    </row>
    <row r="129" spans="2:22" s="14" customFormat="1" ht="15.95" customHeight="1" x14ac:dyDescent="0.25">
      <c r="B129" s="29">
        <f>'Os juros sobre juros'!$B$137</f>
        <v>3</v>
      </c>
      <c r="C129" s="41">
        <f>'Os juros sobre juros'!$C$137</f>
        <v>1029.6276395531263</v>
      </c>
      <c r="D129" s="2">
        <f>'Os juros sobre juros'!$D$137</f>
        <v>864.49522051183703</v>
      </c>
      <c r="E129" s="41">
        <f>'Os juros sobre juros'!$E$137</f>
        <v>165.13241904128927</v>
      </c>
      <c r="F129" s="4">
        <f>'Os juros sobre juros'!$F$137</f>
        <v>0.19101600000000024</v>
      </c>
      <c r="G129" s="41">
        <f>'Os juros sobre juros'!$G$137</f>
        <v>864.49522051183703</v>
      </c>
      <c r="H129" s="41">
        <f>'Os juros sobre juros'!$H$137</f>
        <v>51.869713230710218</v>
      </c>
      <c r="I129" s="41">
        <f>'Os juros sobre juros'!$I$137</f>
        <v>916.36493374254724</v>
      </c>
      <c r="J129" s="41">
        <f>'Os juros sobre juros'!$J$137</f>
        <v>54.981896024552832</v>
      </c>
      <c r="K129" s="4" t="s">
        <v>174</v>
      </c>
      <c r="L129" s="41"/>
      <c r="M129" s="41"/>
      <c r="N129" s="41">
        <f>'Os juros sobre juros'!$AK$137</f>
        <v>165.13241904128904</v>
      </c>
    </row>
    <row r="130" spans="2:22" s="14" customFormat="1" ht="15.95" customHeight="1" x14ac:dyDescent="0.25">
      <c r="B130" s="5" t="s">
        <v>174</v>
      </c>
      <c r="C130" s="2" t="s">
        <v>174</v>
      </c>
      <c r="D130" s="2" t="s">
        <v>174</v>
      </c>
      <c r="E130" s="2" t="s">
        <v>174</v>
      </c>
      <c r="F130" s="2" t="s">
        <v>174</v>
      </c>
      <c r="G130" s="4" t="s">
        <v>174</v>
      </c>
      <c r="H130" s="4" t="s">
        <v>174</v>
      </c>
      <c r="I130" s="4" t="s">
        <v>174</v>
      </c>
      <c r="J130" s="4" t="s">
        <v>174</v>
      </c>
      <c r="K130" s="4" t="s">
        <v>174</v>
      </c>
      <c r="L130" s="4" t="s">
        <v>174</v>
      </c>
      <c r="M130" s="4" t="s">
        <v>174</v>
      </c>
      <c r="N130" s="4" t="s">
        <v>174</v>
      </c>
    </row>
    <row r="131" spans="2:22" s="14" customFormat="1" ht="15.95" customHeight="1" x14ac:dyDescent="0.25">
      <c r="B131" s="29">
        <f>'Os juros sobre juros'!$B$149</f>
        <v>15</v>
      </c>
      <c r="C131" s="41">
        <f>'Os juros sobre juros'!$C$149</f>
        <v>1029.6276395531263</v>
      </c>
      <c r="D131" s="2">
        <f>'Os juros sobre juros'!$D$149</f>
        <v>429.6276395531263</v>
      </c>
      <c r="E131" s="41">
        <f>'Os juros sobre juros'!$E$149</f>
        <v>600</v>
      </c>
      <c r="F131" s="4">
        <f>'Os juros sobre juros'!$F$149</f>
        <v>1.3965581930996924</v>
      </c>
      <c r="G131" s="41">
        <f>'Os juros sobre juros'!$G$149</f>
        <v>429.6276395531263</v>
      </c>
      <c r="H131" s="41">
        <f>'Os juros sobre juros'!$H$149</f>
        <v>25.777658373187577</v>
      </c>
      <c r="I131" s="41">
        <f>'Os juros sobre juros'!$I$149</f>
        <v>455.40529792631389</v>
      </c>
      <c r="J131" s="41">
        <f>'Os juros sobre juros'!$J$149</f>
        <v>27.324317875578831</v>
      </c>
      <c r="K131" s="2" t="s">
        <v>174</v>
      </c>
      <c r="L131" s="41">
        <f>'Os juros sobre juros'!$AI$149</f>
        <v>971.34682976709939</v>
      </c>
      <c r="M131" s="41">
        <f>'Os juros sobre juros'!$AJ$149</f>
        <v>58.280809786025962</v>
      </c>
      <c r="N131" s="41">
        <f>'Os juros sobre juros'!$AK$149</f>
        <v>599.99999999999898</v>
      </c>
    </row>
    <row r="132" spans="2:22" s="14" customFormat="1" ht="15.95" customHeight="1" x14ac:dyDescent="0.25">
      <c r="B132" s="68" t="s">
        <v>18</v>
      </c>
      <c r="C132" s="78">
        <f>'Os juros sobre juros'!$C$150</f>
        <v>15444.41459329689</v>
      </c>
      <c r="D132" s="78">
        <f>'Os juros sobre juros'!$D$150</f>
        <v>9999.9999999999873</v>
      </c>
      <c r="E132" s="78">
        <f>'Os juros sobre juros'!$E$150</f>
        <v>5444.4145932969068</v>
      </c>
      <c r="F132" s="45"/>
      <c r="G132" s="45"/>
      <c r="H132" s="78">
        <f>'Os juros sobre juros'!$H$150</f>
        <v>599.99999999999932</v>
      </c>
      <c r="I132" s="45"/>
      <c r="J132" s="78">
        <f>'Os juros sobre juros'!$J$150</f>
        <v>574.22234162681161</v>
      </c>
      <c r="K132" s="2" t="s">
        <v>174</v>
      </c>
      <c r="L132" s="45"/>
      <c r="M132" s="78">
        <f>'Os juros sobre juros'!$AJ$150</f>
        <v>58.280809786025962</v>
      </c>
      <c r="N132" s="78">
        <f>'Os juros sobre juros'!$AK$150</f>
        <v>5444.4145932968986</v>
      </c>
    </row>
    <row r="133" spans="2:22" s="14" customFormat="1" ht="15.95" customHeight="1" x14ac:dyDescent="0.25"/>
    <row r="134" spans="2:22" ht="24.95" customHeight="1" x14ac:dyDescent="0.25">
      <c r="B134" s="114" t="s">
        <v>98</v>
      </c>
    </row>
    <row r="135" spans="2:22" s="14" customFormat="1" ht="15.95" customHeight="1" x14ac:dyDescent="0.25">
      <c r="B135" s="16" t="s">
        <v>227</v>
      </c>
      <c r="C135" s="39"/>
      <c r="D135" s="43"/>
      <c r="E135" s="39"/>
      <c r="F135" s="39"/>
      <c r="G135" s="16"/>
      <c r="H135" s="44"/>
      <c r="I135" s="44"/>
      <c r="J135" s="16"/>
      <c r="K135" s="16"/>
      <c r="L135" s="44"/>
      <c r="M135" s="44"/>
      <c r="N135" s="16"/>
      <c r="O135" s="16"/>
      <c r="P135" s="44"/>
      <c r="Q135" s="44"/>
      <c r="R135" s="16"/>
      <c r="S135" s="16"/>
      <c r="T135" s="44"/>
      <c r="U135" s="44"/>
      <c r="V135" s="16"/>
    </row>
    <row r="136" spans="2:22" s="14" customFormat="1" ht="15.95" customHeight="1" x14ac:dyDescent="0.25">
      <c r="B136" s="16" t="s">
        <v>228</v>
      </c>
      <c r="C136" s="39"/>
      <c r="D136" s="43"/>
      <c r="E136" s="39"/>
      <c r="F136" s="39"/>
      <c r="G136" s="16"/>
      <c r="H136" s="44"/>
      <c r="I136" s="44"/>
      <c r="J136" s="16"/>
      <c r="K136" s="16"/>
      <c r="L136" s="44"/>
      <c r="M136" s="44"/>
      <c r="N136" s="16"/>
      <c r="O136" s="16"/>
      <c r="P136" s="44"/>
      <c r="Q136" s="44"/>
      <c r="R136" s="16"/>
      <c r="S136" s="16"/>
      <c r="T136" s="44"/>
      <c r="U136" s="44"/>
      <c r="V136" s="16"/>
    </row>
    <row r="137" spans="2:22" s="14" customFormat="1" ht="15.95" customHeight="1" x14ac:dyDescent="0.25">
      <c r="B137" s="14" t="s">
        <v>277</v>
      </c>
    </row>
    <row r="138" spans="2:22" s="14" customFormat="1" ht="15.95" customHeight="1" x14ac:dyDescent="0.25">
      <c r="B138" s="14" t="s">
        <v>101</v>
      </c>
    </row>
    <row r="139" spans="2:22" s="14" customFormat="1" ht="15.95" customHeight="1" x14ac:dyDescent="0.25">
      <c r="B139" s="14" t="s">
        <v>102</v>
      </c>
    </row>
    <row r="140" spans="2:22" s="14" customFormat="1" ht="15.95" customHeight="1" x14ac:dyDescent="0.25">
      <c r="B140" s="14" t="s">
        <v>103</v>
      </c>
    </row>
    <row r="141" spans="2:22" s="14" customFormat="1" ht="15.95" customHeight="1" x14ac:dyDescent="0.25">
      <c r="B141" s="14" t="s">
        <v>104</v>
      </c>
    </row>
    <row r="142" spans="2:22" s="14" customFormat="1" ht="15.95" customHeight="1" x14ac:dyDescent="0.25">
      <c r="B142" s="14" t="s">
        <v>105</v>
      </c>
    </row>
    <row r="143" spans="2:22" s="14" customFormat="1" ht="15.95" customHeight="1" x14ac:dyDescent="0.25">
      <c r="B143" s="14" t="s">
        <v>229</v>
      </c>
    </row>
    <row r="144" spans="2:22" s="14" customFormat="1" ht="15.95" customHeight="1" x14ac:dyDescent="0.25">
      <c r="B144" s="14" t="s">
        <v>226</v>
      </c>
    </row>
    <row r="145" spans="1:14" s="14" customFormat="1" ht="15.95" customHeight="1" x14ac:dyDescent="0.25">
      <c r="B145" s="14" t="s">
        <v>369</v>
      </c>
    </row>
    <row r="146" spans="1:14" s="14" customFormat="1" ht="15.95" customHeight="1" x14ac:dyDescent="0.25">
      <c r="B146" s="14" t="s">
        <v>75</v>
      </c>
    </row>
    <row r="147" spans="1:14" s="14" customFormat="1" ht="15.95" customHeight="1" x14ac:dyDescent="0.25">
      <c r="A147" s="70"/>
      <c r="B147" s="69"/>
      <c r="C147" s="69"/>
      <c r="D147" s="69"/>
    </row>
    <row r="148" spans="1:14" ht="24.95" customHeight="1" x14ac:dyDescent="0.25">
      <c r="B148" s="113" t="s">
        <v>332</v>
      </c>
      <c r="C148" s="12"/>
      <c r="D148" s="12"/>
      <c r="E148" s="12"/>
      <c r="F148" s="11"/>
      <c r="L148" s="6"/>
    </row>
    <row r="149" spans="1:14" s="14" customFormat="1" ht="24.95" customHeight="1" x14ac:dyDescent="0.25">
      <c r="B149" s="115" t="s">
        <v>275</v>
      </c>
    </row>
    <row r="150" spans="1:14" s="14" customFormat="1" ht="20.100000000000001" customHeight="1" x14ac:dyDescent="0.25">
      <c r="B150" s="149" t="s">
        <v>14</v>
      </c>
      <c r="C150" s="152" t="s">
        <v>23</v>
      </c>
      <c r="D150" s="153"/>
      <c r="E150" s="153"/>
      <c r="F150" s="154"/>
      <c r="G150" s="151" t="s">
        <v>276</v>
      </c>
      <c r="H150" s="146"/>
      <c r="I150" s="146"/>
      <c r="J150" s="146"/>
      <c r="K150" s="146"/>
      <c r="L150" s="146"/>
      <c r="M150" s="146"/>
      <c r="N150" s="147"/>
    </row>
    <row r="151" spans="1:14" s="14" customFormat="1" ht="20.100000000000001" customHeight="1" x14ac:dyDescent="0.25">
      <c r="B151" s="149"/>
      <c r="C151" s="155"/>
      <c r="D151" s="156"/>
      <c r="E151" s="156"/>
      <c r="F151" s="157"/>
      <c r="G151" s="149" t="s">
        <v>27</v>
      </c>
      <c r="H151" s="149"/>
      <c r="I151" s="149" t="s">
        <v>28</v>
      </c>
      <c r="J151" s="149"/>
      <c r="K151" s="2" t="s">
        <v>174</v>
      </c>
      <c r="L151" s="149" t="s">
        <v>41</v>
      </c>
      <c r="M151" s="149"/>
      <c r="N151" s="149" t="s">
        <v>42</v>
      </c>
    </row>
    <row r="152" spans="1:14" s="14" customFormat="1" ht="20.100000000000001" customHeight="1" x14ac:dyDescent="0.25">
      <c r="B152" s="149"/>
      <c r="C152" s="81" t="s">
        <v>12</v>
      </c>
      <c r="D152" s="79" t="s">
        <v>15</v>
      </c>
      <c r="E152" s="81" t="s">
        <v>24</v>
      </c>
      <c r="F152" s="108" t="s">
        <v>17</v>
      </c>
      <c r="G152" s="81" t="s">
        <v>19</v>
      </c>
      <c r="H152" s="81" t="s">
        <v>84</v>
      </c>
      <c r="I152" s="81" t="s">
        <v>19</v>
      </c>
      <c r="J152" s="81" t="s">
        <v>84</v>
      </c>
      <c r="K152" s="4" t="s">
        <v>174</v>
      </c>
      <c r="L152" s="81" t="s">
        <v>19</v>
      </c>
      <c r="M152" s="81" t="s">
        <v>84</v>
      </c>
      <c r="N152" s="149"/>
    </row>
    <row r="153" spans="1:14" s="14" customFormat="1" ht="15.95" customHeight="1" x14ac:dyDescent="0.25">
      <c r="B153" s="29">
        <f>'Os juros sobre juros'!$B$194</f>
        <v>1</v>
      </c>
      <c r="C153" s="41">
        <f>'Os juros sobre juros'!$C$194</f>
        <v>955.62681039117183</v>
      </c>
      <c r="D153" s="2">
        <f>'Os juros sobre juros'!$D$194</f>
        <v>901.53472678412436</v>
      </c>
      <c r="E153" s="41">
        <f>'Os juros sobre juros'!$E$194</f>
        <v>54.092083607047471</v>
      </c>
      <c r="F153" s="4">
        <f>'Os juros sobre juros'!$F$194</f>
        <v>6.0000000000000012E-2</v>
      </c>
      <c r="G153" s="41">
        <f>'Os juros sobre juros'!$G$194</f>
        <v>901.53472678412436</v>
      </c>
      <c r="H153" s="41">
        <f>'Os juros sobre juros'!$H$194</f>
        <v>54.092083607047456</v>
      </c>
      <c r="I153" s="41"/>
      <c r="J153" s="41"/>
      <c r="K153" s="4"/>
      <c r="L153" s="41"/>
      <c r="M153" s="41"/>
      <c r="N153" s="41">
        <f>'Os juros sobre juros'!$AK$194</f>
        <v>54.092083607047456</v>
      </c>
    </row>
    <row r="154" spans="1:14" s="14" customFormat="1" ht="15.95" customHeight="1" x14ac:dyDescent="0.25">
      <c r="B154" s="29">
        <f>'Os juros sobre juros'!$B$195</f>
        <v>2</v>
      </c>
      <c r="C154" s="41">
        <f>'Os juros sobre juros'!$C$195</f>
        <v>955.62681039117183</v>
      </c>
      <c r="D154" s="2">
        <f>'Os juros sobre juros'!$D$195</f>
        <v>853.23822356354617</v>
      </c>
      <c r="E154" s="41">
        <f>'Os juros sobre juros'!$E$195</f>
        <v>102.38858682762566</v>
      </c>
      <c r="F154" s="4">
        <f>'Os juros sobre juros'!$F$195</f>
        <v>0.12000000000000013</v>
      </c>
      <c r="G154" s="41">
        <f>'Os juros sobre juros'!$G$195</f>
        <v>853.23822356354617</v>
      </c>
      <c r="H154" s="41">
        <f>'Os juros sobre juros'!$H$195</f>
        <v>51.194293413812765</v>
      </c>
      <c r="I154" s="41">
        <f>'Os juros sobre juros'!$I$195</f>
        <v>853.23822356354617</v>
      </c>
      <c r="J154" s="41">
        <f>'Os juros sobre juros'!$J$195</f>
        <v>51.194293413812765</v>
      </c>
      <c r="K154" s="4"/>
      <c r="L154" s="41"/>
      <c r="M154" s="41"/>
      <c r="N154" s="41">
        <f>'Os juros sobre juros'!$AK$195</f>
        <v>102.38858682762553</v>
      </c>
    </row>
    <row r="155" spans="1:14" s="14" customFormat="1" ht="15.95" customHeight="1" x14ac:dyDescent="0.25">
      <c r="B155" s="29">
        <f>'Os juros sobre juros'!$B$196</f>
        <v>3</v>
      </c>
      <c r="C155" s="41">
        <f>'Os juros sobre juros'!$C$196</f>
        <v>955.62681039117183</v>
      </c>
      <c r="D155" s="2">
        <f>'Os juros sobre juros'!$D$196</f>
        <v>809.85322914506094</v>
      </c>
      <c r="E155" s="41">
        <f>'Os juros sobre juros'!$E$196</f>
        <v>145.77358124611089</v>
      </c>
      <c r="F155" s="4">
        <f>'Os juros sobre juros'!$F$196</f>
        <v>0.17999999999999991</v>
      </c>
      <c r="G155" s="41">
        <f>'Os juros sobre juros'!$G$196</f>
        <v>809.85322914506094</v>
      </c>
      <c r="H155" s="41">
        <f>'Os juros sobre juros'!$H$196</f>
        <v>48.591193748703652</v>
      </c>
      <c r="I155" s="41">
        <f>'Os juros sobre juros'!$I$196</f>
        <v>809.85322914506094</v>
      </c>
      <c r="J155" s="41">
        <f>'Os juros sobre juros'!$J$196</f>
        <v>48.591193748703652</v>
      </c>
      <c r="K155" s="4" t="s">
        <v>174</v>
      </c>
      <c r="L155" s="41"/>
      <c r="M155" s="41"/>
      <c r="N155" s="41">
        <f>'Os juros sobre juros'!$AK$196</f>
        <v>145.77358124611095</v>
      </c>
    </row>
    <row r="156" spans="1:14" s="14" customFormat="1" ht="15.95" customHeight="1" x14ac:dyDescent="0.25">
      <c r="B156" s="5" t="s">
        <v>174</v>
      </c>
      <c r="C156" s="2" t="s">
        <v>174</v>
      </c>
      <c r="D156" s="2" t="s">
        <v>174</v>
      </c>
      <c r="E156" s="2" t="s">
        <v>174</v>
      </c>
      <c r="G156" s="4" t="s">
        <v>174</v>
      </c>
      <c r="H156" s="4" t="s">
        <v>174</v>
      </c>
      <c r="I156" s="4" t="s">
        <v>174</v>
      </c>
      <c r="J156" s="4" t="s">
        <v>174</v>
      </c>
      <c r="K156" s="4" t="s">
        <v>174</v>
      </c>
      <c r="L156" s="4" t="s">
        <v>174</v>
      </c>
      <c r="M156" s="4" t="s">
        <v>174</v>
      </c>
      <c r="N156" s="4" t="s">
        <v>174</v>
      </c>
    </row>
    <row r="157" spans="1:14" s="14" customFormat="1" ht="15.95" customHeight="1" x14ac:dyDescent="0.25">
      <c r="B157" s="29">
        <f>'Os juros sobre juros'!$B$208</f>
        <v>15</v>
      </c>
      <c r="C157" s="41">
        <f>'Os juros sobre juros'!$C$208</f>
        <v>955.62681039117183</v>
      </c>
      <c r="D157" s="2">
        <f>'Os juros sobre juros'!$D$208</f>
        <v>502.96147915324838</v>
      </c>
      <c r="E157" s="41">
        <f>'Os juros sobre juros'!$E$208</f>
        <v>452.66533123792345</v>
      </c>
      <c r="F157" s="4">
        <f>'Os juros sobre juros'!$F$208</f>
        <v>0.8999999999999998</v>
      </c>
      <c r="G157" s="41">
        <f>'Os juros sobre juros'!$G$208</f>
        <v>502.96147915324838</v>
      </c>
      <c r="H157" s="41">
        <f>'Os juros sobre juros'!$H$208</f>
        <v>30.1776887491949</v>
      </c>
      <c r="I157" s="41">
        <f>'Os juros sobre juros'!$I$208</f>
        <v>502.96147915324838</v>
      </c>
      <c r="J157" s="41">
        <f>'Os juros sobre juros'!$J$208</f>
        <v>30.1776887491949</v>
      </c>
      <c r="K157" s="2" t="s">
        <v>174</v>
      </c>
      <c r="L157" s="41">
        <f>$D$157</f>
        <v>502.96147915324838</v>
      </c>
      <c r="M157" s="41">
        <f>'Os juros sobre juros'!$AJ$208</f>
        <v>30.1776887491949</v>
      </c>
      <c r="N157" s="41">
        <f>'Os juros sobre juros'!$AK$208</f>
        <v>452.66533123792334</v>
      </c>
    </row>
    <row r="158" spans="1:14" s="14" customFormat="1" ht="15.95" customHeight="1" x14ac:dyDescent="0.25">
      <c r="B158" s="68" t="s">
        <v>18</v>
      </c>
      <c r="C158" s="78">
        <f>'Os juros sobre juros'!$C$209</f>
        <v>14334.402155867576</v>
      </c>
      <c r="D158" s="78">
        <f>'Os juros sobre juros'!$D$209</f>
        <v>10000</v>
      </c>
      <c r="E158" s="78">
        <f>'Os juros sobre juros'!$E$209</f>
        <v>4334.4021558675759</v>
      </c>
      <c r="F158" s="45"/>
      <c r="G158" s="45"/>
      <c r="H158" s="78">
        <f>'Os juros sobre juros'!$H$209</f>
        <v>600.00000000000011</v>
      </c>
      <c r="I158" s="45"/>
      <c r="J158" s="78">
        <f>'Os juros sobre juros'!$J$209</f>
        <v>545.90791639295253</v>
      </c>
      <c r="K158" s="2" t="s">
        <v>174</v>
      </c>
      <c r="L158" s="45"/>
      <c r="M158" s="78">
        <f>'Os juros sobre juros'!$AJ$209</f>
        <v>30.1776887491949</v>
      </c>
      <c r="N158" s="78">
        <f>'Os juros sobre juros'!$AK$209</f>
        <v>4334.4021558675768</v>
      </c>
    </row>
    <row r="159" spans="1:14" s="14" customFormat="1" ht="15.95" customHeight="1" x14ac:dyDescent="0.25">
      <c r="A159" s="70"/>
      <c r="B159" s="69"/>
      <c r="C159" s="69"/>
      <c r="D159" s="69"/>
    </row>
    <row r="160" spans="1:14" ht="24.95" customHeight="1" x14ac:dyDescent="0.25">
      <c r="B160" s="114" t="s">
        <v>311</v>
      </c>
    </row>
    <row r="161" spans="1:22" s="14" customFormat="1" ht="15.95" customHeight="1" x14ac:dyDescent="0.25">
      <c r="B161" s="16" t="s">
        <v>312</v>
      </c>
      <c r="C161" s="100"/>
      <c r="D161" s="43"/>
      <c r="E161" s="100"/>
      <c r="F161" s="100"/>
      <c r="G161" s="16"/>
      <c r="H161" s="44"/>
      <c r="I161" s="44"/>
      <c r="J161" s="16"/>
      <c r="K161" s="16"/>
      <c r="L161" s="44"/>
      <c r="M161" s="44"/>
      <c r="N161" s="16"/>
      <c r="O161" s="16"/>
      <c r="P161" s="44"/>
      <c r="Q161" s="44"/>
      <c r="R161" s="16"/>
      <c r="S161" s="16"/>
      <c r="T161" s="44"/>
      <c r="U161" s="44"/>
      <c r="V161" s="16"/>
    </row>
    <row r="162" spans="1:22" s="14" customFormat="1" ht="15.95" customHeight="1" x14ac:dyDescent="0.25">
      <c r="B162" s="16" t="s">
        <v>228</v>
      </c>
      <c r="C162" s="100"/>
      <c r="D162" s="43"/>
      <c r="E162" s="100"/>
      <c r="F162" s="100"/>
      <c r="G162" s="16"/>
      <c r="H162" s="44"/>
      <c r="I162" s="44"/>
      <c r="J162" s="16"/>
      <c r="K162" s="16"/>
      <c r="L162" s="44"/>
      <c r="M162" s="44"/>
      <c r="N162" s="16"/>
      <c r="O162" s="16"/>
      <c r="P162" s="44"/>
      <c r="Q162" s="44"/>
      <c r="R162" s="16"/>
      <c r="S162" s="16"/>
      <c r="T162" s="44"/>
      <c r="U162" s="44"/>
      <c r="V162" s="16"/>
    </row>
    <row r="163" spans="1:22" s="14" customFormat="1" ht="15.95" customHeight="1" x14ac:dyDescent="0.25">
      <c r="B163" s="14" t="s">
        <v>313</v>
      </c>
    </row>
    <row r="164" spans="1:22" s="14" customFormat="1" ht="15.95" customHeight="1" x14ac:dyDescent="0.25">
      <c r="B164" s="14" t="s">
        <v>101</v>
      </c>
    </row>
    <row r="165" spans="1:22" s="14" customFormat="1" ht="15.95" customHeight="1" x14ac:dyDescent="0.25">
      <c r="B165" s="14" t="s">
        <v>102</v>
      </c>
    </row>
    <row r="166" spans="1:22" s="14" customFormat="1" ht="15.95" customHeight="1" x14ac:dyDescent="0.25">
      <c r="B166" s="14" t="s">
        <v>103</v>
      </c>
    </row>
    <row r="167" spans="1:22" s="14" customFormat="1" ht="15.95" customHeight="1" x14ac:dyDescent="0.25">
      <c r="B167" s="14" t="s">
        <v>104</v>
      </c>
    </row>
    <row r="168" spans="1:22" s="14" customFormat="1" ht="15.95" customHeight="1" x14ac:dyDescent="0.25">
      <c r="B168" s="14" t="s">
        <v>314</v>
      </c>
    </row>
    <row r="169" spans="1:22" s="14" customFormat="1" ht="15.95" customHeight="1" x14ac:dyDescent="0.25">
      <c r="B169" s="14" t="s">
        <v>315</v>
      </c>
    </row>
    <row r="170" spans="1:22" s="14" customFormat="1" ht="15.95" customHeight="1" x14ac:dyDescent="0.25">
      <c r="B170" s="14" t="s">
        <v>316</v>
      </c>
    </row>
    <row r="171" spans="1:22" s="14" customFormat="1" ht="15.95" customHeight="1" x14ac:dyDescent="0.25">
      <c r="B171" s="14" t="s">
        <v>75</v>
      </c>
    </row>
    <row r="172" spans="1:22" s="14" customFormat="1" ht="15.95" customHeight="1" x14ac:dyDescent="0.25">
      <c r="C172" s="16"/>
      <c r="D172" s="16"/>
      <c r="E172" s="16"/>
      <c r="F172" s="16"/>
      <c r="G172" s="16"/>
      <c r="H172" s="16"/>
      <c r="I172" s="16"/>
      <c r="J172" s="16"/>
      <c r="K172" s="16"/>
    </row>
    <row r="173" spans="1:22" s="31" customFormat="1" ht="24.95" customHeight="1" x14ac:dyDescent="0.25">
      <c r="A173" s="112" t="s">
        <v>344</v>
      </c>
      <c r="B173" s="32"/>
    </row>
    <row r="174" spans="1:22" s="37" customFormat="1" ht="15.95" customHeight="1" x14ac:dyDescent="0.25">
      <c r="A174" s="21"/>
      <c r="B174" s="62" t="s">
        <v>318</v>
      </c>
    </row>
    <row r="175" spans="1:22" s="37" customFormat="1" ht="15.95" customHeight="1" x14ac:dyDescent="0.25">
      <c r="B175" s="37" t="s">
        <v>319</v>
      </c>
    </row>
    <row r="176" spans="1:22" s="37" customFormat="1" ht="15.95" customHeight="1" x14ac:dyDescent="0.25"/>
    <row r="177" spans="1:150" s="37" customFormat="1" ht="15.95" customHeight="1" x14ac:dyDescent="0.25">
      <c r="A177" s="21"/>
      <c r="B177" s="62" t="s">
        <v>320</v>
      </c>
    </row>
    <row r="178" spans="1:150" s="37" customFormat="1" ht="15.95" customHeight="1" x14ac:dyDescent="0.25">
      <c r="B178" s="37" t="s">
        <v>321</v>
      </c>
    </row>
    <row r="179" spans="1:150" s="37" customFormat="1" ht="15.95" customHeight="1" x14ac:dyDescent="0.25"/>
    <row r="180" spans="1:150" s="37" customFormat="1" ht="15.95" customHeight="1" x14ac:dyDescent="0.25">
      <c r="B180" s="62" t="s">
        <v>339</v>
      </c>
    </row>
    <row r="181" spans="1:150" s="37" customFormat="1" ht="15.95" customHeight="1" x14ac:dyDescent="0.25">
      <c r="B181" s="62" t="s">
        <v>322</v>
      </c>
    </row>
    <row r="182" spans="1:150" s="37" customFormat="1" ht="15.95" customHeight="1" x14ac:dyDescent="0.25"/>
    <row r="183" spans="1:150" ht="24.95" customHeight="1" x14ac:dyDescent="0.25">
      <c r="B183" s="113" t="s">
        <v>330</v>
      </c>
      <c r="C183" s="12"/>
      <c r="D183" s="12"/>
      <c r="E183" s="12"/>
      <c r="F183" s="11"/>
      <c r="L183" s="6"/>
    </row>
    <row r="184" spans="1:150" s="14" customFormat="1" ht="24.95" customHeight="1" x14ac:dyDescent="0.25">
      <c r="B184" s="115" t="s">
        <v>280</v>
      </c>
      <c r="BO184" s="37"/>
      <c r="BP184" s="37"/>
      <c r="BQ184" s="37"/>
      <c r="BR184" s="37"/>
      <c r="BS184" s="37"/>
      <c r="BT184" s="37"/>
      <c r="BU184" s="37"/>
      <c r="BV184" s="37"/>
      <c r="BW184" s="37"/>
      <c r="BX184" s="37"/>
      <c r="BY184" s="37"/>
      <c r="BZ184" s="37"/>
      <c r="CA184" s="37"/>
      <c r="CB184" s="37"/>
      <c r="CC184" s="37"/>
      <c r="CD184" s="37"/>
      <c r="CE184" s="37"/>
      <c r="CF184" s="37"/>
      <c r="CG184" s="37"/>
      <c r="CH184" s="37"/>
      <c r="CI184" s="37"/>
      <c r="CJ184" s="37"/>
      <c r="CK184" s="37"/>
      <c r="CL184" s="37"/>
      <c r="CM184" s="37"/>
      <c r="CN184" s="37"/>
      <c r="CO184" s="37"/>
      <c r="CP184" s="37"/>
      <c r="CQ184" s="37"/>
      <c r="CR184" s="37"/>
      <c r="CS184" s="37"/>
      <c r="CT184" s="37"/>
      <c r="CU184" s="37"/>
      <c r="CV184" s="37"/>
      <c r="CW184" s="37"/>
      <c r="CX184" s="37"/>
      <c r="CY184" s="37"/>
      <c r="CZ184" s="37"/>
      <c r="DA184" s="37"/>
      <c r="DB184" s="37"/>
      <c r="DC184" s="37"/>
      <c r="DD184" s="37"/>
      <c r="DE184" s="37"/>
      <c r="DF184" s="37"/>
      <c r="DG184" s="37"/>
      <c r="DH184" s="37"/>
      <c r="DI184" s="37"/>
      <c r="DJ184" s="37"/>
      <c r="DK184" s="37"/>
      <c r="DL184" s="37"/>
      <c r="DM184" s="37"/>
      <c r="DN184" s="37"/>
      <c r="DO184" s="37"/>
      <c r="DP184" s="37"/>
      <c r="DQ184" s="37"/>
      <c r="DR184" s="37"/>
      <c r="DS184" s="37"/>
      <c r="DT184" s="37"/>
      <c r="DU184" s="37"/>
      <c r="DV184" s="37"/>
      <c r="DW184" s="37"/>
      <c r="DX184" s="37"/>
      <c r="DY184" s="37"/>
      <c r="DZ184" s="37"/>
      <c r="EA184" s="37"/>
      <c r="EB184" s="37"/>
      <c r="EC184" s="37"/>
      <c r="ED184" s="37"/>
      <c r="EE184" s="37"/>
      <c r="EF184" s="37"/>
      <c r="EG184" s="37"/>
      <c r="EH184" s="37"/>
      <c r="EI184" s="37"/>
      <c r="EJ184" s="37"/>
      <c r="EK184" s="37"/>
      <c r="EL184" s="37"/>
      <c r="EM184" s="37"/>
      <c r="EN184" s="37"/>
      <c r="EO184" s="37"/>
      <c r="EP184" s="37"/>
      <c r="EQ184" s="37"/>
      <c r="ER184" s="37"/>
      <c r="ES184" s="37"/>
      <c r="ET184" s="37"/>
    </row>
    <row r="185" spans="1:150" s="14" customFormat="1" ht="20.100000000000001" customHeight="1" x14ac:dyDescent="0.25">
      <c r="B185" s="149" t="s">
        <v>14</v>
      </c>
      <c r="C185" s="149" t="s">
        <v>23</v>
      </c>
      <c r="D185" s="149"/>
      <c r="E185" s="149"/>
      <c r="F185" s="149"/>
      <c r="G185" s="151" t="s">
        <v>281</v>
      </c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R185" s="146"/>
      <c r="S185" s="146"/>
      <c r="T185" s="146"/>
      <c r="U185" s="146"/>
      <c r="V185" s="147"/>
      <c r="BR185" s="37"/>
      <c r="BS185" s="37"/>
      <c r="BT185" s="37"/>
      <c r="BU185" s="37"/>
      <c r="BV185" s="37"/>
      <c r="BW185" s="37"/>
      <c r="BX185" s="37"/>
      <c r="BY185" s="37"/>
      <c r="BZ185" s="37"/>
      <c r="CA185" s="37"/>
      <c r="CB185" s="37"/>
      <c r="CC185" s="37"/>
      <c r="CD185" s="37"/>
      <c r="CE185" s="37"/>
      <c r="CF185" s="37"/>
      <c r="CG185" s="37"/>
      <c r="CH185" s="37"/>
      <c r="CI185" s="37"/>
      <c r="CJ185" s="37"/>
      <c r="CK185" s="37"/>
      <c r="CL185" s="37"/>
      <c r="CM185" s="37"/>
      <c r="CN185" s="37"/>
      <c r="CO185" s="37"/>
      <c r="CP185" s="37"/>
      <c r="CQ185" s="37"/>
      <c r="CR185" s="37"/>
      <c r="CS185" s="37"/>
      <c r="CT185" s="37"/>
      <c r="CU185" s="37"/>
      <c r="CV185" s="37"/>
      <c r="CW185" s="37"/>
      <c r="CX185" s="37"/>
      <c r="CY185" s="37"/>
      <c r="CZ185" s="37"/>
      <c r="DA185" s="37"/>
      <c r="DB185" s="37"/>
      <c r="DC185" s="37"/>
      <c r="DD185" s="37"/>
      <c r="DE185" s="37"/>
      <c r="DF185" s="37"/>
      <c r="DG185" s="37"/>
      <c r="DH185" s="37"/>
      <c r="DI185" s="37"/>
      <c r="DJ185" s="37"/>
      <c r="DK185" s="37"/>
      <c r="DL185" s="37"/>
      <c r="DM185" s="37"/>
      <c r="DN185" s="37"/>
      <c r="DO185" s="37"/>
      <c r="DP185" s="37"/>
      <c r="DQ185" s="37"/>
      <c r="DR185" s="37"/>
      <c r="DS185" s="37"/>
      <c r="DT185" s="37"/>
      <c r="DU185" s="37"/>
      <c r="DV185" s="37"/>
      <c r="DW185" s="37"/>
      <c r="DX185" s="37"/>
      <c r="DY185" s="37"/>
      <c r="DZ185" s="37"/>
      <c r="EA185" s="37"/>
      <c r="EB185" s="37"/>
      <c r="EC185" s="37"/>
      <c r="ED185" s="37"/>
      <c r="EE185" s="37"/>
      <c r="EF185" s="37"/>
      <c r="EG185" s="37"/>
      <c r="EH185" s="37"/>
      <c r="EI185" s="37"/>
      <c r="EJ185" s="37"/>
      <c r="EK185" s="37"/>
      <c r="EL185" s="37"/>
      <c r="EM185" s="37"/>
      <c r="EN185" s="37"/>
      <c r="EO185" s="37"/>
      <c r="EP185" s="37"/>
      <c r="EQ185" s="37"/>
      <c r="ER185" s="37"/>
      <c r="ES185" s="37"/>
      <c r="ET185" s="37"/>
    </row>
    <row r="186" spans="1:150" s="14" customFormat="1" ht="20.100000000000001" customHeight="1" x14ac:dyDescent="0.25">
      <c r="B186" s="149"/>
      <c r="C186" s="149"/>
      <c r="D186" s="149"/>
      <c r="E186" s="149"/>
      <c r="F186" s="149"/>
      <c r="G186" s="174" t="s">
        <v>27</v>
      </c>
      <c r="H186" s="174"/>
      <c r="I186" s="174"/>
      <c r="J186" s="174"/>
      <c r="K186" s="174" t="s">
        <v>28</v>
      </c>
      <c r="L186" s="174"/>
      <c r="M186" s="174"/>
      <c r="N186" s="174"/>
      <c r="O186" s="65" t="s">
        <v>174</v>
      </c>
      <c r="P186" s="174" t="s">
        <v>41</v>
      </c>
      <c r="Q186" s="174"/>
      <c r="R186" s="174"/>
      <c r="S186" s="174"/>
      <c r="T186" s="174" t="s">
        <v>42</v>
      </c>
      <c r="U186" s="174"/>
      <c r="V186" s="174"/>
      <c r="BR186" s="37"/>
      <c r="BS186" s="37"/>
      <c r="BT186" s="37"/>
      <c r="BU186" s="37"/>
      <c r="BV186" s="37"/>
      <c r="BW186" s="37"/>
      <c r="BX186" s="37"/>
      <c r="BY186" s="37"/>
      <c r="BZ186" s="37"/>
      <c r="CA186" s="37"/>
      <c r="CB186" s="37"/>
      <c r="CC186" s="37"/>
      <c r="CD186" s="37"/>
      <c r="CE186" s="37"/>
      <c r="CF186" s="37"/>
      <c r="CG186" s="37"/>
      <c r="CH186" s="37"/>
      <c r="CI186" s="37"/>
      <c r="CJ186" s="37"/>
      <c r="CK186" s="37"/>
      <c r="CL186" s="37"/>
      <c r="CM186" s="37"/>
      <c r="CN186" s="37"/>
      <c r="CO186" s="37"/>
      <c r="CP186" s="37"/>
      <c r="CQ186" s="37"/>
      <c r="CR186" s="37"/>
      <c r="CS186" s="37"/>
      <c r="CT186" s="37"/>
      <c r="CU186" s="37"/>
      <c r="CV186" s="37"/>
      <c r="CW186" s="37"/>
      <c r="CX186" s="37"/>
      <c r="CY186" s="37"/>
      <c r="CZ186" s="37"/>
      <c r="DA186" s="37"/>
      <c r="DB186" s="37"/>
      <c r="DC186" s="37"/>
      <c r="DD186" s="37"/>
      <c r="DE186" s="37"/>
      <c r="DF186" s="37"/>
      <c r="DG186" s="37"/>
      <c r="DH186" s="37"/>
      <c r="DI186" s="37"/>
      <c r="DJ186" s="37"/>
      <c r="DK186" s="37"/>
      <c r="DL186" s="37"/>
      <c r="DM186" s="37"/>
      <c r="DN186" s="37"/>
      <c r="DO186" s="37"/>
      <c r="DP186" s="37"/>
      <c r="DQ186" s="37"/>
      <c r="DR186" s="37"/>
      <c r="DS186" s="37"/>
      <c r="DT186" s="37"/>
      <c r="DU186" s="37"/>
      <c r="DV186" s="37"/>
      <c r="DW186" s="37"/>
      <c r="DX186" s="37"/>
      <c r="DY186" s="37"/>
      <c r="DZ186" s="37"/>
      <c r="EA186" s="37"/>
      <c r="EB186" s="37"/>
      <c r="EC186" s="37"/>
      <c r="ED186" s="37"/>
      <c r="EE186" s="37"/>
      <c r="EF186" s="37"/>
      <c r="EG186" s="37"/>
      <c r="EH186" s="37"/>
      <c r="EI186" s="37"/>
      <c r="EJ186" s="37"/>
      <c r="EK186" s="37"/>
      <c r="EL186" s="37"/>
      <c r="EM186" s="37"/>
      <c r="EN186" s="37"/>
      <c r="EO186" s="37"/>
      <c r="EP186" s="37"/>
      <c r="EQ186" s="37"/>
      <c r="ER186" s="37"/>
      <c r="ES186" s="37"/>
      <c r="ET186" s="37"/>
    </row>
    <row r="187" spans="1:150" s="14" customFormat="1" ht="20.100000000000001" customHeight="1" x14ac:dyDescent="0.25">
      <c r="B187" s="149"/>
      <c r="C187" s="144" t="s">
        <v>12</v>
      </c>
      <c r="D187" s="145" t="s">
        <v>15</v>
      </c>
      <c r="E187" s="144" t="s">
        <v>24</v>
      </c>
      <c r="F187" s="144" t="s">
        <v>17</v>
      </c>
      <c r="G187" s="144" t="s">
        <v>114</v>
      </c>
      <c r="H187" s="144" t="s">
        <v>20</v>
      </c>
      <c r="I187" s="144" t="s">
        <v>26</v>
      </c>
      <c r="J187" s="144" t="s">
        <v>84</v>
      </c>
      <c r="K187" s="144" t="s">
        <v>114</v>
      </c>
      <c r="L187" s="144" t="s">
        <v>20</v>
      </c>
      <c r="M187" s="144" t="s">
        <v>26</v>
      </c>
      <c r="N187" s="144" t="s">
        <v>84</v>
      </c>
      <c r="O187" s="148" t="s">
        <v>174</v>
      </c>
      <c r="P187" s="144" t="s">
        <v>114</v>
      </c>
      <c r="Q187" s="144" t="s">
        <v>20</v>
      </c>
      <c r="R187" s="144" t="s">
        <v>26</v>
      </c>
      <c r="S187" s="144" t="s">
        <v>84</v>
      </c>
      <c r="T187" s="99" t="s">
        <v>20</v>
      </c>
      <c r="U187" s="99" t="s">
        <v>167</v>
      </c>
      <c r="V187" s="99" t="s">
        <v>382</v>
      </c>
      <c r="BR187" s="37"/>
      <c r="BS187" s="37"/>
      <c r="BT187" s="37"/>
      <c r="BU187" s="37"/>
      <c r="BV187" s="37"/>
      <c r="BW187" s="37"/>
      <c r="BX187" s="37"/>
      <c r="BY187" s="37"/>
      <c r="BZ187" s="37"/>
      <c r="CA187" s="37"/>
      <c r="CB187" s="37"/>
      <c r="CC187" s="37"/>
      <c r="CD187" s="37"/>
      <c r="CE187" s="37"/>
      <c r="CF187" s="37"/>
      <c r="CG187" s="37"/>
      <c r="CH187" s="37"/>
      <c r="CI187" s="37"/>
      <c r="CJ187" s="37"/>
      <c r="CK187" s="37"/>
      <c r="CL187" s="37"/>
      <c r="CM187" s="37"/>
      <c r="CN187" s="37"/>
      <c r="CO187" s="37"/>
      <c r="CP187" s="37"/>
      <c r="CQ187" s="37"/>
      <c r="CR187" s="37"/>
      <c r="CS187" s="37"/>
      <c r="CT187" s="37"/>
      <c r="CU187" s="37"/>
      <c r="CV187" s="37"/>
      <c r="CW187" s="37"/>
      <c r="CX187" s="37"/>
      <c r="CY187" s="37"/>
      <c r="CZ187" s="37"/>
      <c r="DA187" s="37"/>
      <c r="DB187" s="37"/>
      <c r="DC187" s="37"/>
      <c r="DD187" s="37"/>
      <c r="DE187" s="37"/>
      <c r="DF187" s="37"/>
      <c r="DG187" s="37"/>
      <c r="DH187" s="37"/>
      <c r="DI187" s="37"/>
      <c r="DJ187" s="37"/>
      <c r="DK187" s="37"/>
      <c r="DL187" s="37"/>
      <c r="DM187" s="37"/>
      <c r="DN187" s="37"/>
      <c r="DO187" s="37"/>
      <c r="DP187" s="37"/>
      <c r="DQ187" s="37"/>
      <c r="DR187" s="37"/>
      <c r="DS187" s="37"/>
      <c r="DT187" s="37"/>
      <c r="DU187" s="37"/>
      <c r="DV187" s="37"/>
      <c r="DW187" s="37"/>
      <c r="DX187" s="37"/>
      <c r="DY187" s="37"/>
      <c r="DZ187" s="37"/>
      <c r="EA187" s="37"/>
      <c r="EB187" s="37"/>
      <c r="EC187" s="37"/>
      <c r="ED187" s="37"/>
      <c r="EE187" s="37"/>
      <c r="EF187" s="37"/>
      <c r="EG187" s="37"/>
      <c r="EH187" s="37"/>
      <c r="EI187" s="37"/>
      <c r="EJ187" s="37"/>
      <c r="EK187" s="37"/>
      <c r="EL187" s="37"/>
      <c r="EM187" s="37"/>
      <c r="EN187" s="37"/>
      <c r="EO187" s="37"/>
      <c r="EP187" s="37"/>
      <c r="EQ187" s="37"/>
      <c r="ER187" s="37"/>
      <c r="ES187" s="37"/>
      <c r="ET187" s="37"/>
    </row>
    <row r="188" spans="1:150" s="14" customFormat="1" ht="20.100000000000001" customHeight="1" x14ac:dyDescent="0.25">
      <c r="B188" s="149"/>
      <c r="C188" s="144"/>
      <c r="D188" s="145"/>
      <c r="E188" s="144"/>
      <c r="F188" s="144"/>
      <c r="G188" s="144"/>
      <c r="H188" s="144"/>
      <c r="I188" s="144"/>
      <c r="J188" s="144"/>
      <c r="K188" s="144"/>
      <c r="L188" s="144"/>
      <c r="M188" s="144"/>
      <c r="N188" s="144"/>
      <c r="O188" s="148"/>
      <c r="P188" s="144"/>
      <c r="Q188" s="144"/>
      <c r="R188" s="144"/>
      <c r="S188" s="144"/>
      <c r="T188" s="99" t="s">
        <v>43</v>
      </c>
      <c r="U188" s="99" t="s">
        <v>43</v>
      </c>
      <c r="V188" s="99" t="s">
        <v>43</v>
      </c>
      <c r="BR188" s="37"/>
      <c r="BS188" s="37"/>
      <c r="BT188" s="37"/>
      <c r="BU188" s="37"/>
      <c r="BV188" s="37"/>
      <c r="BW188" s="37"/>
      <c r="BX188" s="37"/>
      <c r="BY188" s="37"/>
      <c r="BZ188" s="37"/>
      <c r="CA188" s="37"/>
      <c r="CB188" s="37"/>
      <c r="CC188" s="37"/>
      <c r="CD188" s="37"/>
      <c r="CE188" s="37"/>
      <c r="CF188" s="37"/>
      <c r="CG188" s="37"/>
      <c r="CH188" s="37"/>
      <c r="CI188" s="37"/>
      <c r="CJ188" s="37"/>
      <c r="CK188" s="37"/>
      <c r="CL188" s="37"/>
      <c r="CM188" s="37"/>
      <c r="CN188" s="37"/>
      <c r="CO188" s="37"/>
      <c r="CP188" s="37"/>
      <c r="CQ188" s="37"/>
      <c r="CR188" s="37"/>
      <c r="CS188" s="37"/>
      <c r="CT188" s="37"/>
      <c r="CU188" s="37"/>
      <c r="CV188" s="37"/>
      <c r="CW188" s="37"/>
      <c r="CX188" s="37"/>
      <c r="CY188" s="37"/>
      <c r="CZ188" s="37"/>
      <c r="DA188" s="37"/>
      <c r="DB188" s="37"/>
      <c r="DC188" s="37"/>
      <c r="DD188" s="37"/>
      <c r="DE188" s="37"/>
      <c r="DF188" s="37"/>
      <c r="DG188" s="37"/>
      <c r="DH188" s="37"/>
      <c r="DI188" s="37"/>
      <c r="DJ188" s="37"/>
      <c r="DK188" s="37"/>
      <c r="DL188" s="37"/>
      <c r="DM188" s="37"/>
      <c r="DN188" s="37"/>
      <c r="DO188" s="37"/>
      <c r="DP188" s="37"/>
      <c r="DQ188" s="37"/>
      <c r="DR188" s="37"/>
      <c r="DS188" s="37"/>
      <c r="DT188" s="37"/>
      <c r="DU188" s="37"/>
      <c r="DV188" s="37"/>
      <c r="DW188" s="37"/>
      <c r="DX188" s="37"/>
      <c r="DY188" s="37"/>
      <c r="DZ188" s="37"/>
      <c r="EA188" s="37"/>
      <c r="EB188" s="37"/>
      <c r="EC188" s="37"/>
      <c r="ED188" s="37"/>
      <c r="EE188" s="37"/>
      <c r="EF188" s="37"/>
      <c r="EG188" s="37"/>
      <c r="EH188" s="37"/>
      <c r="EI188" s="37"/>
      <c r="EJ188" s="37"/>
      <c r="EK188" s="37"/>
      <c r="EL188" s="37"/>
      <c r="EM188" s="37"/>
      <c r="EN188" s="37"/>
      <c r="EO188" s="37"/>
      <c r="EP188" s="37"/>
      <c r="EQ188" s="37"/>
      <c r="ER188" s="37"/>
      <c r="ES188" s="37"/>
      <c r="ET188" s="37"/>
    </row>
    <row r="189" spans="1:150" s="14" customFormat="1" ht="15.95" customHeight="1" x14ac:dyDescent="0.25">
      <c r="B189" s="29">
        <f>'Os juros sobre juros'!$B$321</f>
        <v>1</v>
      </c>
      <c r="C189" s="41">
        <f>'Os juros sobre juros'!$C$321</f>
        <v>1029.6276395531263</v>
      </c>
      <c r="D189" s="2">
        <f>'Os juros sobre juros'!$D$321</f>
        <v>971.34682976710019</v>
      </c>
      <c r="E189" s="41">
        <f>'Os juros sobre juros'!$E$321</f>
        <v>58.280809786026111</v>
      </c>
      <c r="F189" s="48">
        <f>'Os juros sobre juros'!$F$321</f>
        <v>6.0000000000000102E-2</v>
      </c>
      <c r="G189" s="41">
        <f>'Os juros sobre juros'!$G$321</f>
        <v>0</v>
      </c>
      <c r="H189" s="41">
        <f>'Os juros sobre juros'!$H$321</f>
        <v>58.280809786026012</v>
      </c>
      <c r="I189" s="41">
        <f>'Os juros sobre juros'!$I$321</f>
        <v>0</v>
      </c>
      <c r="J189" s="41">
        <f>'Os juros sobre juros'!$J$321</f>
        <v>58.280809786026012</v>
      </c>
      <c r="K189" s="41"/>
      <c r="L189" s="41"/>
      <c r="M189" s="41"/>
      <c r="N189" s="41"/>
      <c r="O189" s="41"/>
      <c r="P189" s="41"/>
      <c r="Q189" s="41"/>
      <c r="R189" s="41"/>
      <c r="S189" s="41"/>
      <c r="T189" s="41">
        <f>'Os juros sobre juros'!$BO$321</f>
        <v>58.280809786026012</v>
      </c>
      <c r="U189" s="41">
        <f>'Os juros sobre juros'!$BP$321</f>
        <v>0</v>
      </c>
      <c r="V189" s="41">
        <f>'Os juros sobre juros'!$BQ$321</f>
        <v>58.280809786026012</v>
      </c>
      <c r="BR189" s="37"/>
      <c r="BS189" s="77"/>
      <c r="BT189" s="37"/>
      <c r="BU189" s="37"/>
      <c r="BV189" s="37"/>
      <c r="BW189" s="37"/>
      <c r="BX189" s="37"/>
      <c r="BY189" s="37"/>
      <c r="BZ189" s="37"/>
      <c r="CA189" s="37"/>
      <c r="CB189" s="37"/>
      <c r="CC189" s="37"/>
      <c r="CD189" s="37"/>
      <c r="CE189" s="37"/>
      <c r="CF189" s="37"/>
      <c r="CG189" s="37"/>
      <c r="CH189" s="37"/>
      <c r="CI189" s="37"/>
      <c r="CJ189" s="37"/>
      <c r="CK189" s="37"/>
      <c r="CL189" s="37"/>
      <c r="CM189" s="37"/>
      <c r="CN189" s="37"/>
      <c r="CO189" s="37"/>
      <c r="CP189" s="37"/>
      <c r="CQ189" s="37"/>
      <c r="CR189" s="37"/>
      <c r="CS189" s="37"/>
      <c r="CT189" s="37"/>
      <c r="CU189" s="37"/>
      <c r="CV189" s="37"/>
      <c r="CW189" s="37"/>
      <c r="CX189" s="37"/>
      <c r="CY189" s="37"/>
      <c r="CZ189" s="37"/>
      <c r="DA189" s="37"/>
      <c r="DB189" s="37"/>
      <c r="DC189" s="37"/>
      <c r="DD189" s="37"/>
      <c r="DE189" s="37"/>
      <c r="DF189" s="37"/>
      <c r="DG189" s="37"/>
      <c r="DH189" s="37"/>
      <c r="DI189" s="37"/>
      <c r="DJ189" s="37"/>
      <c r="DK189" s="37"/>
      <c r="DL189" s="37"/>
      <c r="DM189" s="37"/>
      <c r="DN189" s="37"/>
      <c r="DO189" s="37"/>
      <c r="DP189" s="37"/>
      <c r="DQ189" s="37"/>
      <c r="DR189" s="37"/>
      <c r="DS189" s="37"/>
      <c r="DT189" s="37"/>
      <c r="DU189" s="37"/>
      <c r="DV189" s="37"/>
      <c r="DW189" s="37"/>
      <c r="DX189" s="37"/>
      <c r="DY189" s="37"/>
      <c r="DZ189" s="37"/>
      <c r="EA189" s="37"/>
      <c r="EB189" s="37"/>
      <c r="EC189" s="37"/>
      <c r="ED189" s="37"/>
      <c r="EE189" s="37"/>
      <c r="EF189" s="37"/>
      <c r="EG189" s="37"/>
      <c r="EH189" s="37"/>
      <c r="EI189" s="37"/>
      <c r="EJ189" s="37"/>
      <c r="EK189" s="37"/>
      <c r="EL189" s="37"/>
      <c r="EM189" s="37"/>
      <c r="EN189" s="37"/>
      <c r="EO189" s="37"/>
      <c r="EP189" s="37"/>
      <c r="EQ189" s="37"/>
      <c r="ER189" s="37"/>
      <c r="ES189" s="37"/>
      <c r="ET189" s="37"/>
    </row>
    <row r="190" spans="1:150" s="14" customFormat="1" ht="15.95" customHeight="1" x14ac:dyDescent="0.25">
      <c r="B190" s="29">
        <f>'Os juros sobre juros'!$B$322</f>
        <v>2</v>
      </c>
      <c r="C190" s="41">
        <f>'Os juros sobre juros'!$C$322</f>
        <v>1029.6276395531263</v>
      </c>
      <c r="D190" s="2">
        <f>'Os juros sobre juros'!$D$322</f>
        <v>916.36493374254735</v>
      </c>
      <c r="E190" s="41">
        <f>'Os juros sobre juros'!$E$322</f>
        <v>113.26270581057895</v>
      </c>
      <c r="F190" s="48">
        <f>'Os juros sobre juros'!$F$322</f>
        <v>0.12360000000000011</v>
      </c>
      <c r="G190" s="41">
        <f>'Os juros sobre juros'!$G$322</f>
        <v>0</v>
      </c>
      <c r="H190" s="41">
        <f>'Os juros sobre juros'!$H$322</f>
        <v>54.981896024552839</v>
      </c>
      <c r="I190" s="41">
        <f>'Os juros sobre juros'!$I$322</f>
        <v>0</v>
      </c>
      <c r="J190" s="41">
        <f>'Os juros sobre juros'!$J$322</f>
        <v>54.981896024552839</v>
      </c>
      <c r="K190" s="41">
        <f>'Os juros sobre juros'!$K$322</f>
        <v>54.981896024552839</v>
      </c>
      <c r="L190" s="41">
        <f>'Os juros sobre juros'!$L$322</f>
        <v>54.981896024552839</v>
      </c>
      <c r="M190" s="41">
        <f>'Os juros sobre juros'!$M$322</f>
        <v>3.2989137614731701</v>
      </c>
      <c r="N190" s="41">
        <f>'Os juros sobre juros'!$N$322</f>
        <v>58.280809786026012</v>
      </c>
      <c r="O190" s="41"/>
      <c r="P190" s="41"/>
      <c r="Q190" s="41"/>
      <c r="R190" s="41"/>
      <c r="S190" s="41"/>
      <c r="T190" s="41">
        <f>'Os juros sobre juros'!$BO$322</f>
        <v>109.96379204910568</v>
      </c>
      <c r="U190" s="41">
        <f>'Os juros sobre juros'!$BP$322</f>
        <v>3.2989137614731701</v>
      </c>
      <c r="V190" s="41">
        <f>'Os juros sobre juros'!$BQ$322</f>
        <v>113.26270581057885</v>
      </c>
      <c r="BR190" s="37"/>
      <c r="BS190" s="37"/>
      <c r="BT190" s="37"/>
      <c r="BU190" s="37"/>
      <c r="BV190" s="37"/>
      <c r="BW190" s="37"/>
      <c r="BX190" s="37"/>
      <c r="BY190" s="37"/>
      <c r="BZ190" s="37"/>
      <c r="CA190" s="37"/>
      <c r="CB190" s="37"/>
      <c r="CC190" s="37"/>
      <c r="CD190" s="37"/>
      <c r="CE190" s="37"/>
      <c r="CF190" s="37"/>
      <c r="CG190" s="37"/>
      <c r="CH190" s="37"/>
      <c r="CI190" s="37"/>
      <c r="CJ190" s="37"/>
      <c r="CK190" s="37"/>
      <c r="CL190" s="37"/>
      <c r="CM190" s="37"/>
      <c r="CN190" s="37"/>
      <c r="CO190" s="37"/>
      <c r="CP190" s="37"/>
      <c r="CQ190" s="37"/>
      <c r="CR190" s="37"/>
      <c r="CS190" s="37"/>
      <c r="CT190" s="37"/>
      <c r="CU190" s="37"/>
      <c r="CV190" s="37"/>
      <c r="CW190" s="37"/>
      <c r="CX190" s="37"/>
      <c r="CY190" s="37"/>
      <c r="CZ190" s="37"/>
      <c r="DA190" s="37"/>
      <c r="DB190" s="37"/>
      <c r="DC190" s="37"/>
      <c r="DD190" s="37"/>
      <c r="DE190" s="37"/>
      <c r="DF190" s="37"/>
      <c r="DG190" s="37"/>
      <c r="DH190" s="37"/>
      <c r="DI190" s="37"/>
      <c r="DJ190" s="37"/>
      <c r="DK190" s="37"/>
      <c r="DL190" s="37"/>
      <c r="DM190" s="37"/>
      <c r="DN190" s="37"/>
      <c r="DO190" s="37"/>
      <c r="DP190" s="37"/>
      <c r="DQ190" s="37"/>
      <c r="DR190" s="37"/>
      <c r="DS190" s="37"/>
      <c r="DT190" s="37"/>
      <c r="DU190" s="37"/>
      <c r="DV190" s="37"/>
      <c r="DW190" s="37"/>
      <c r="DX190" s="37"/>
      <c r="DY190" s="37"/>
      <c r="DZ190" s="37"/>
      <c r="EA190" s="37"/>
      <c r="EB190" s="37"/>
      <c r="EC190" s="37"/>
      <c r="ED190" s="37"/>
      <c r="EE190" s="37"/>
      <c r="EF190" s="37"/>
      <c r="EG190" s="37"/>
      <c r="EH190" s="37"/>
      <c r="EI190" s="37"/>
      <c r="EJ190" s="37"/>
      <c r="EK190" s="37"/>
      <c r="EL190" s="37"/>
      <c r="EM190" s="37"/>
      <c r="EN190" s="37"/>
      <c r="EO190" s="37"/>
      <c r="EP190" s="37"/>
      <c r="EQ190" s="37"/>
      <c r="ER190" s="37"/>
      <c r="ES190" s="37"/>
      <c r="ET190" s="37"/>
    </row>
    <row r="191" spans="1:150" s="14" customFormat="1" ht="15.95" customHeight="1" x14ac:dyDescent="0.25">
      <c r="B191" s="29">
        <f>'Os juros sobre juros'!$B$323</f>
        <v>3</v>
      </c>
      <c r="C191" s="41">
        <f>'Os juros sobre juros'!$C$323</f>
        <v>1029.6276395531263</v>
      </c>
      <c r="D191" s="2">
        <f>'Os juros sobre juros'!$D$323</f>
        <v>864.49522051183703</v>
      </c>
      <c r="E191" s="41">
        <f>'Os juros sobre juros'!$E$323</f>
        <v>165.13241904128927</v>
      </c>
      <c r="F191" s="48">
        <f>'Os juros sobre juros'!$F$323</f>
        <v>0.19101600000000024</v>
      </c>
      <c r="G191" s="41">
        <f>'Os juros sobre juros'!$G$323</f>
        <v>0</v>
      </c>
      <c r="H191" s="41">
        <f>'Os juros sobre juros'!$H$323</f>
        <v>51.869713230710218</v>
      </c>
      <c r="I191" s="41">
        <f>'Os juros sobre juros'!$I$323</f>
        <v>0</v>
      </c>
      <c r="J191" s="41">
        <f>'Os juros sobre juros'!$J$323</f>
        <v>51.869713230710218</v>
      </c>
      <c r="K191" s="41">
        <f>'Os juros sobre juros'!$K$323</f>
        <v>51.869713230710218</v>
      </c>
      <c r="L191" s="41">
        <f>'Os juros sobre juros'!$L$323</f>
        <v>51.869713230710218</v>
      </c>
      <c r="M191" s="41">
        <f>'Os juros sobre juros'!$M$323</f>
        <v>3.1121827938426128</v>
      </c>
      <c r="N191" s="41">
        <f>'Os juros sobre juros'!$N$323</f>
        <v>54.981896024552832</v>
      </c>
      <c r="O191" s="41" t="s">
        <v>174</v>
      </c>
      <c r="P191" s="41"/>
      <c r="Q191" s="41"/>
      <c r="R191" s="41"/>
      <c r="S191" s="41"/>
      <c r="T191" s="41">
        <f>'Os juros sobre juros'!$BO$323</f>
        <v>155.60913969213067</v>
      </c>
      <c r="U191" s="41">
        <f>'Os juros sobre juros'!$BP$323</f>
        <v>9.5232793491583951</v>
      </c>
      <c r="V191" s="41">
        <f>'Os juros sobre juros'!$BQ$323</f>
        <v>165.13241904128907</v>
      </c>
      <c r="BR191" s="37"/>
      <c r="BS191" s="37"/>
      <c r="BT191" s="37"/>
      <c r="BU191" s="37"/>
      <c r="BV191" s="37"/>
      <c r="BW191" s="37"/>
      <c r="BX191" s="37"/>
      <c r="BY191" s="37"/>
      <c r="BZ191" s="37"/>
      <c r="CA191" s="37"/>
      <c r="CB191" s="37"/>
      <c r="CC191" s="37"/>
      <c r="CD191" s="37"/>
      <c r="CE191" s="37"/>
      <c r="CF191" s="37"/>
      <c r="CG191" s="37"/>
      <c r="CH191" s="37"/>
      <c r="CI191" s="37"/>
      <c r="CJ191" s="37"/>
      <c r="CK191" s="37"/>
      <c r="CL191" s="37"/>
      <c r="CM191" s="37"/>
      <c r="CN191" s="37"/>
      <c r="CO191" s="37"/>
      <c r="CP191" s="37"/>
      <c r="CQ191" s="37"/>
      <c r="CR191" s="37"/>
      <c r="CS191" s="37"/>
      <c r="CT191" s="37"/>
      <c r="CU191" s="37"/>
      <c r="CV191" s="37"/>
      <c r="CW191" s="37"/>
      <c r="CX191" s="37"/>
      <c r="CY191" s="37"/>
      <c r="CZ191" s="37"/>
      <c r="DA191" s="37"/>
      <c r="DB191" s="37"/>
      <c r="DC191" s="37"/>
      <c r="DD191" s="37"/>
      <c r="DE191" s="37"/>
      <c r="DF191" s="37"/>
      <c r="DG191" s="37"/>
      <c r="DH191" s="37"/>
      <c r="DI191" s="37"/>
      <c r="DJ191" s="37"/>
      <c r="DK191" s="37"/>
      <c r="DL191" s="37"/>
      <c r="DM191" s="37"/>
      <c r="DN191" s="37"/>
      <c r="DO191" s="37"/>
      <c r="DP191" s="37"/>
      <c r="DQ191" s="37"/>
      <c r="DR191" s="37"/>
      <c r="DS191" s="37"/>
      <c r="DT191" s="37"/>
      <c r="DU191" s="37"/>
      <c r="DV191" s="37"/>
      <c r="DW191" s="37"/>
      <c r="DX191" s="37"/>
      <c r="DY191" s="37"/>
      <c r="DZ191" s="37"/>
      <c r="EA191" s="37"/>
      <c r="EB191" s="37"/>
      <c r="EC191" s="37"/>
      <c r="ED191" s="37"/>
      <c r="EE191" s="37"/>
      <c r="EF191" s="37"/>
      <c r="EG191" s="37"/>
      <c r="EH191" s="37"/>
      <c r="EI191" s="37"/>
      <c r="EJ191" s="37"/>
      <c r="EK191" s="37"/>
      <c r="EL191" s="37"/>
      <c r="EM191" s="37"/>
      <c r="EN191" s="37"/>
      <c r="EO191" s="37"/>
      <c r="EP191" s="37"/>
      <c r="EQ191" s="37"/>
      <c r="ER191" s="37"/>
      <c r="ES191" s="37"/>
      <c r="ET191" s="37"/>
    </row>
    <row r="192" spans="1:150" s="14" customFormat="1" ht="15.95" customHeight="1" x14ac:dyDescent="0.25">
      <c r="B192" s="29" t="s">
        <v>174</v>
      </c>
      <c r="C192" s="29" t="s">
        <v>174</v>
      </c>
      <c r="D192" s="29" t="s">
        <v>174</v>
      </c>
      <c r="E192" s="29" t="s">
        <v>174</v>
      </c>
      <c r="F192" s="29" t="s">
        <v>174</v>
      </c>
      <c r="G192" s="29" t="s">
        <v>174</v>
      </c>
      <c r="H192" s="29" t="s">
        <v>174</v>
      </c>
      <c r="I192" s="29" t="s">
        <v>174</v>
      </c>
      <c r="J192" s="29" t="s">
        <v>174</v>
      </c>
      <c r="K192" s="29" t="s">
        <v>174</v>
      </c>
      <c r="L192" s="29" t="s">
        <v>174</v>
      </c>
      <c r="M192" s="29" t="s">
        <v>174</v>
      </c>
      <c r="N192" s="29" t="s">
        <v>174</v>
      </c>
      <c r="O192" s="29" t="s">
        <v>174</v>
      </c>
      <c r="P192" s="29" t="s">
        <v>174</v>
      </c>
      <c r="Q192" s="29" t="s">
        <v>174</v>
      </c>
      <c r="R192" s="29" t="s">
        <v>174</v>
      </c>
      <c r="S192" s="29" t="s">
        <v>174</v>
      </c>
      <c r="T192" s="29" t="s">
        <v>174</v>
      </c>
      <c r="U192" s="29" t="s">
        <v>174</v>
      </c>
      <c r="V192" s="29" t="s">
        <v>174</v>
      </c>
      <c r="BR192" s="37"/>
      <c r="BS192" s="37"/>
      <c r="BT192" s="37"/>
      <c r="BU192" s="37"/>
      <c r="BV192" s="37"/>
      <c r="BW192" s="37"/>
      <c r="BX192" s="37"/>
      <c r="BY192" s="37"/>
      <c r="BZ192" s="37"/>
      <c r="CA192" s="37"/>
      <c r="CB192" s="37"/>
      <c r="CC192" s="37"/>
      <c r="CD192" s="37"/>
      <c r="CE192" s="37"/>
      <c r="CF192" s="37"/>
      <c r="CG192" s="37"/>
      <c r="CH192" s="37"/>
      <c r="CI192" s="37"/>
      <c r="CJ192" s="37"/>
      <c r="CK192" s="37"/>
      <c r="CL192" s="37"/>
      <c r="CM192" s="37"/>
      <c r="CN192" s="37"/>
      <c r="CO192" s="37"/>
      <c r="CP192" s="37"/>
      <c r="CQ192" s="37"/>
      <c r="CR192" s="37"/>
      <c r="CS192" s="37"/>
      <c r="CT192" s="37"/>
      <c r="CU192" s="37"/>
      <c r="CV192" s="37"/>
      <c r="CW192" s="37"/>
      <c r="CX192" s="37"/>
      <c r="CY192" s="37"/>
      <c r="CZ192" s="37"/>
      <c r="DA192" s="37"/>
      <c r="DB192" s="37"/>
      <c r="DC192" s="37"/>
      <c r="DD192" s="37"/>
      <c r="DE192" s="37"/>
      <c r="DF192" s="37"/>
      <c r="DG192" s="37"/>
      <c r="DH192" s="37"/>
      <c r="DI192" s="37"/>
      <c r="DJ192" s="37"/>
      <c r="DK192" s="37"/>
      <c r="DL192" s="37"/>
      <c r="DM192" s="37"/>
      <c r="DN192" s="37"/>
      <c r="DO192" s="37"/>
      <c r="DP192" s="37"/>
      <c r="DQ192" s="37"/>
      <c r="DR192" s="37"/>
      <c r="DS192" s="37"/>
      <c r="DT192" s="37"/>
      <c r="DU192" s="37"/>
      <c r="DV192" s="37"/>
      <c r="DW192" s="37"/>
      <c r="DX192" s="37"/>
      <c r="DY192" s="37"/>
      <c r="DZ192" s="37"/>
      <c r="EA192" s="37"/>
      <c r="EB192" s="37"/>
      <c r="EC192" s="37"/>
      <c r="ED192" s="37"/>
      <c r="EE192" s="37"/>
      <c r="EF192" s="37"/>
      <c r="EG192" s="37"/>
      <c r="EH192" s="37"/>
      <c r="EI192" s="37"/>
      <c r="EJ192" s="37"/>
      <c r="EK192" s="37"/>
      <c r="EL192" s="37"/>
      <c r="EM192" s="37"/>
      <c r="EN192" s="37"/>
      <c r="EO192" s="37"/>
      <c r="EP192" s="37"/>
      <c r="EQ192" s="37"/>
      <c r="ER192" s="37"/>
      <c r="ES192" s="37"/>
      <c r="ET192" s="37"/>
    </row>
    <row r="193" spans="1:150" s="14" customFormat="1" ht="15.95" customHeight="1" x14ac:dyDescent="0.25">
      <c r="B193" s="29">
        <f>'Os juros sobre juros'!$B$332</f>
        <v>12</v>
      </c>
      <c r="C193" s="41">
        <f>'Os juros sobre juros'!$C$332</f>
        <v>1029.6276395531263</v>
      </c>
      <c r="D193" s="2">
        <f>'Os juros sobre juros'!$D$332</f>
        <v>511.69339275000647</v>
      </c>
      <c r="E193" s="41">
        <f>'Os juros sobre juros'!$E$332</f>
        <v>517.93424680311978</v>
      </c>
      <c r="F193" s="48">
        <f>'Os juros sobre juros'!$F$332</f>
        <v>1.0121964718355516</v>
      </c>
      <c r="G193" s="41">
        <f>'Os juros sobre juros'!$G$332</f>
        <v>0</v>
      </c>
      <c r="H193" s="41">
        <f>'Os juros sobre juros'!$H$332</f>
        <v>30.701603565000386</v>
      </c>
      <c r="I193" s="41">
        <f>'Os juros sobre juros'!$I$332</f>
        <v>0</v>
      </c>
      <c r="J193" s="41">
        <f>'Os juros sobre juros'!$J$332</f>
        <v>30.701603565000386</v>
      </c>
      <c r="K193" s="41">
        <f>'Os juros sobre juros'!$K$332</f>
        <v>30.701603565000386</v>
      </c>
      <c r="L193" s="41">
        <f>'Os juros sobre juros'!$L$332</f>
        <v>30.701603565000386</v>
      </c>
      <c r="M193" s="41">
        <f>'Os juros sobre juros'!$M$332</f>
        <v>1.8420962139000232</v>
      </c>
      <c r="N193" s="41">
        <f>'Os juros sobre juros'!$N$332</f>
        <v>32.543699778900411</v>
      </c>
      <c r="O193" s="41" t="s">
        <v>174</v>
      </c>
      <c r="P193" s="29"/>
      <c r="Q193" s="29"/>
      <c r="R193" s="29"/>
      <c r="S193" s="29"/>
      <c r="T193" s="41">
        <f>'Os juros sobre juros'!$BO$332</f>
        <v>368.41924278000459</v>
      </c>
      <c r="U193" s="41">
        <f>'Os juros sobre juros'!$BP$332</f>
        <v>149.51500402311444</v>
      </c>
      <c r="V193" s="41">
        <f>'Os juros sobre juros'!$BQ$332</f>
        <v>517.93424680311909</v>
      </c>
      <c r="BR193" s="37"/>
      <c r="BS193" s="37"/>
      <c r="BT193" s="37"/>
      <c r="BU193" s="37"/>
      <c r="BV193" s="37"/>
      <c r="BW193" s="37"/>
      <c r="BX193" s="37"/>
      <c r="BY193" s="37"/>
      <c r="BZ193" s="37"/>
      <c r="CA193" s="37"/>
      <c r="CB193" s="37"/>
      <c r="CC193" s="37"/>
      <c r="CD193" s="37"/>
      <c r="CE193" s="37"/>
      <c r="CF193" s="37"/>
      <c r="CG193" s="37"/>
      <c r="CH193" s="37"/>
      <c r="CI193" s="37"/>
      <c r="CJ193" s="37"/>
      <c r="CK193" s="37"/>
      <c r="CL193" s="37"/>
      <c r="CM193" s="37"/>
      <c r="CN193" s="37"/>
      <c r="CO193" s="37"/>
      <c r="CP193" s="37"/>
      <c r="CQ193" s="37"/>
      <c r="CR193" s="37"/>
      <c r="CS193" s="37"/>
      <c r="CT193" s="37"/>
      <c r="CU193" s="37"/>
      <c r="CV193" s="37"/>
      <c r="CW193" s="37"/>
      <c r="CX193" s="37"/>
      <c r="CY193" s="37"/>
      <c r="CZ193" s="37"/>
      <c r="DA193" s="37"/>
      <c r="DB193" s="37"/>
      <c r="DC193" s="37"/>
      <c r="DD193" s="37"/>
      <c r="DE193" s="37"/>
      <c r="DF193" s="37"/>
      <c r="DG193" s="37"/>
      <c r="DH193" s="37"/>
      <c r="DI193" s="37"/>
      <c r="DJ193" s="37"/>
      <c r="DK193" s="37"/>
      <c r="DL193" s="37"/>
      <c r="DM193" s="37"/>
      <c r="DN193" s="37"/>
      <c r="DO193" s="37"/>
      <c r="DP193" s="37"/>
      <c r="DQ193" s="37"/>
      <c r="DR193" s="37"/>
      <c r="DS193" s="37"/>
      <c r="DT193" s="37"/>
      <c r="DU193" s="37"/>
      <c r="DV193" s="37"/>
      <c r="DW193" s="37"/>
      <c r="DX193" s="37"/>
      <c r="DY193" s="37"/>
      <c r="DZ193" s="37"/>
      <c r="EA193" s="37"/>
      <c r="EB193" s="37"/>
      <c r="EC193" s="37"/>
      <c r="ED193" s="37"/>
      <c r="EE193" s="37"/>
      <c r="EF193" s="37"/>
      <c r="EG193" s="37"/>
      <c r="EH193" s="37"/>
      <c r="EI193" s="37"/>
      <c r="EJ193" s="37"/>
      <c r="EK193" s="37"/>
      <c r="EL193" s="37"/>
      <c r="EM193" s="37"/>
      <c r="EN193" s="37"/>
      <c r="EO193" s="37"/>
      <c r="EP193" s="37"/>
      <c r="EQ193" s="37"/>
      <c r="ER193" s="37"/>
      <c r="ES193" s="37"/>
      <c r="ET193" s="37"/>
    </row>
    <row r="194" spans="1:150" s="14" customFormat="1" ht="15.95" customHeight="1" x14ac:dyDescent="0.25">
      <c r="B194" s="29" t="s">
        <v>174</v>
      </c>
      <c r="C194" s="29" t="s">
        <v>174</v>
      </c>
      <c r="D194" s="29" t="s">
        <v>174</v>
      </c>
      <c r="E194" s="29" t="s">
        <v>174</v>
      </c>
      <c r="F194" s="29" t="s">
        <v>174</v>
      </c>
      <c r="G194" s="29" t="s">
        <v>174</v>
      </c>
      <c r="H194" s="29" t="s">
        <v>174</v>
      </c>
      <c r="I194" s="29" t="s">
        <v>174</v>
      </c>
      <c r="J194" s="29" t="s">
        <v>174</v>
      </c>
      <c r="K194" s="29" t="s">
        <v>174</v>
      </c>
      <c r="L194" s="29" t="s">
        <v>174</v>
      </c>
      <c r="M194" s="29" t="s">
        <v>174</v>
      </c>
      <c r="N194" s="29" t="s">
        <v>174</v>
      </c>
      <c r="O194" s="29" t="s">
        <v>174</v>
      </c>
      <c r="P194" s="29" t="s">
        <v>174</v>
      </c>
      <c r="Q194" s="29" t="s">
        <v>174</v>
      </c>
      <c r="R194" s="29" t="s">
        <v>174</v>
      </c>
      <c r="S194" s="29" t="s">
        <v>174</v>
      </c>
      <c r="T194" s="29" t="s">
        <v>174</v>
      </c>
      <c r="U194" s="29" t="s">
        <v>174</v>
      </c>
      <c r="V194" s="29" t="s">
        <v>174</v>
      </c>
      <c r="BR194" s="37"/>
      <c r="BS194" s="37"/>
      <c r="BT194" s="37"/>
      <c r="BU194" s="37"/>
      <c r="BV194" s="37"/>
      <c r="BW194" s="37"/>
      <c r="BX194" s="37"/>
      <c r="BY194" s="37"/>
      <c r="BZ194" s="37"/>
      <c r="CA194" s="37"/>
      <c r="CB194" s="37"/>
      <c r="CC194" s="37"/>
      <c r="CD194" s="37"/>
      <c r="CE194" s="37"/>
      <c r="CF194" s="37"/>
      <c r="CG194" s="37"/>
      <c r="CH194" s="37"/>
      <c r="CI194" s="37"/>
      <c r="CJ194" s="37"/>
      <c r="CK194" s="37"/>
      <c r="CL194" s="37"/>
      <c r="CM194" s="37"/>
      <c r="CN194" s="37"/>
      <c r="CO194" s="37"/>
      <c r="CP194" s="37"/>
      <c r="CQ194" s="37"/>
      <c r="CR194" s="37"/>
      <c r="CS194" s="37"/>
      <c r="CT194" s="37"/>
      <c r="CU194" s="37"/>
      <c r="CV194" s="37"/>
      <c r="CW194" s="37"/>
      <c r="CX194" s="37"/>
      <c r="CY194" s="37"/>
      <c r="CZ194" s="37"/>
      <c r="DA194" s="37"/>
      <c r="DB194" s="37"/>
      <c r="DC194" s="37"/>
      <c r="DD194" s="37"/>
      <c r="DE194" s="37"/>
      <c r="DF194" s="37"/>
      <c r="DG194" s="37"/>
      <c r="DH194" s="37"/>
      <c r="DI194" s="37"/>
      <c r="DJ194" s="37"/>
      <c r="DK194" s="37"/>
      <c r="DL194" s="37"/>
      <c r="DM194" s="37"/>
      <c r="DN194" s="37"/>
      <c r="DO194" s="37"/>
      <c r="DP194" s="37"/>
      <c r="DQ194" s="37"/>
      <c r="DR194" s="37"/>
      <c r="DS194" s="37"/>
      <c r="DT194" s="37"/>
      <c r="DU194" s="37"/>
      <c r="DV194" s="37"/>
      <c r="DW194" s="37"/>
      <c r="DX194" s="37"/>
      <c r="DY194" s="37"/>
      <c r="DZ194" s="37"/>
      <c r="EA194" s="37"/>
      <c r="EB194" s="37"/>
      <c r="EC194" s="37"/>
      <c r="ED194" s="37"/>
      <c r="EE194" s="37"/>
      <c r="EF194" s="37"/>
      <c r="EG194" s="37"/>
      <c r="EH194" s="37"/>
      <c r="EI194" s="37"/>
      <c r="EJ194" s="37"/>
      <c r="EK194" s="37"/>
      <c r="EL194" s="37"/>
      <c r="EM194" s="37"/>
      <c r="EN194" s="37"/>
      <c r="EO194" s="37"/>
      <c r="EP194" s="37"/>
      <c r="EQ194" s="37"/>
      <c r="ER194" s="37"/>
      <c r="ES194" s="37"/>
      <c r="ET194" s="37"/>
    </row>
    <row r="195" spans="1:150" s="14" customFormat="1" ht="15.95" customHeight="1" x14ac:dyDescent="0.25">
      <c r="B195" s="29">
        <f>'Os juros sobre juros'!$B$335</f>
        <v>15</v>
      </c>
      <c r="C195" s="41">
        <f>'Os juros sobre juros'!$C$335</f>
        <v>1029.6276395531263</v>
      </c>
      <c r="D195" s="2">
        <f>'Os juros sobre juros'!$D$335</f>
        <v>429.6276395531263</v>
      </c>
      <c r="E195" s="41">
        <f>'Os juros sobre juros'!$E$335</f>
        <v>600</v>
      </c>
      <c r="F195" s="48">
        <f>'Os juros sobre juros'!$F$335</f>
        <v>1.3965581930996924</v>
      </c>
      <c r="G195" s="41">
        <f>'Os juros sobre juros'!$G$335</f>
        <v>0</v>
      </c>
      <c r="H195" s="41">
        <f>'Os juros sobre juros'!$H$335</f>
        <v>25.777658373187577</v>
      </c>
      <c r="I195" s="41">
        <f>'Os juros sobre juros'!$I$335</f>
        <v>0</v>
      </c>
      <c r="J195" s="41">
        <f>'Os juros sobre juros'!$J$335</f>
        <v>25.777658373187577</v>
      </c>
      <c r="K195" s="41">
        <f>'Os juros sobre juros'!$K$335</f>
        <v>25.777658373187577</v>
      </c>
      <c r="L195" s="41">
        <f>'Os juros sobre juros'!$L$335</f>
        <v>25.777658373187577</v>
      </c>
      <c r="M195" s="41">
        <f>'Os juros sobre juros'!$M$335</f>
        <v>1.5466595023912546</v>
      </c>
      <c r="N195" s="41">
        <f>'Os juros sobre juros'!$N$335</f>
        <v>27.324317875578831</v>
      </c>
      <c r="O195" s="41" t="s">
        <v>174</v>
      </c>
      <c r="P195" s="41">
        <f>'Os juros sobre juros'!$BK$335</f>
        <v>541.71919021397298</v>
      </c>
      <c r="Q195" s="41">
        <f>'Os juros sobre juros'!$BL$335</f>
        <v>25.777658373187577</v>
      </c>
      <c r="R195" s="41">
        <f>'Os juros sobre juros'!$BM$335</f>
        <v>32.503151412838378</v>
      </c>
      <c r="S195" s="41">
        <f>'Os juros sobre juros'!$BN$335</f>
        <v>58.280809786025955</v>
      </c>
      <c r="T195" s="41">
        <f>'Os juros sobre juros'!$BO$335</f>
        <v>386.66487559781382</v>
      </c>
      <c r="U195" s="41">
        <f>'Os juros sobre juros'!BP335</f>
        <v>213.33512440218522</v>
      </c>
      <c r="V195" s="41">
        <f>'Os juros sobre juros'!$BQ$335</f>
        <v>599.99999999999909</v>
      </c>
      <c r="BR195" s="37"/>
      <c r="BS195" s="37"/>
      <c r="BT195" s="37"/>
      <c r="BU195" s="37"/>
      <c r="BV195" s="37"/>
      <c r="BW195" s="37"/>
      <c r="BX195" s="37"/>
      <c r="BY195" s="37"/>
      <c r="BZ195" s="37"/>
      <c r="CA195" s="37"/>
      <c r="CB195" s="37"/>
      <c r="CC195" s="37"/>
      <c r="CD195" s="37"/>
      <c r="CE195" s="37"/>
      <c r="CF195" s="37"/>
      <c r="CG195" s="37"/>
      <c r="CH195" s="37"/>
      <c r="CI195" s="37"/>
      <c r="CJ195" s="37"/>
      <c r="CK195" s="37"/>
      <c r="CL195" s="37"/>
      <c r="CM195" s="37"/>
      <c r="CN195" s="37"/>
      <c r="CO195" s="37"/>
      <c r="CP195" s="37"/>
      <c r="CQ195" s="37"/>
      <c r="CR195" s="37"/>
      <c r="CS195" s="37"/>
      <c r="CT195" s="37"/>
      <c r="CU195" s="37"/>
      <c r="CV195" s="37"/>
      <c r="CW195" s="37"/>
      <c r="CX195" s="37"/>
      <c r="CY195" s="37"/>
      <c r="CZ195" s="37"/>
      <c r="DA195" s="37"/>
      <c r="DB195" s="37"/>
      <c r="DC195" s="37"/>
      <c r="DD195" s="37"/>
      <c r="DE195" s="37"/>
      <c r="DF195" s="37"/>
      <c r="DG195" s="37"/>
      <c r="DH195" s="37"/>
      <c r="DI195" s="37"/>
      <c r="DJ195" s="37"/>
      <c r="DK195" s="37"/>
      <c r="DL195" s="37"/>
      <c r="DM195" s="37"/>
      <c r="DN195" s="37"/>
      <c r="DO195" s="37"/>
      <c r="DP195" s="37"/>
      <c r="DQ195" s="37"/>
      <c r="DR195" s="37"/>
      <c r="DS195" s="37"/>
      <c r="DT195" s="37"/>
      <c r="DU195" s="37"/>
      <c r="DV195" s="37"/>
      <c r="DW195" s="37"/>
      <c r="DX195" s="37"/>
      <c r="DY195" s="37"/>
      <c r="DZ195" s="37"/>
      <c r="EA195" s="37"/>
      <c r="EB195" s="37"/>
      <c r="EC195" s="37"/>
      <c r="ED195" s="37"/>
      <c r="EE195" s="37"/>
      <c r="EF195" s="37"/>
      <c r="EG195" s="37"/>
      <c r="EH195" s="37"/>
      <c r="EI195" s="37"/>
      <c r="EJ195" s="37"/>
      <c r="EK195" s="37"/>
      <c r="EL195" s="37"/>
      <c r="EM195" s="37"/>
      <c r="EN195" s="37"/>
      <c r="EO195" s="37"/>
      <c r="EP195" s="37"/>
      <c r="EQ195" s="37"/>
      <c r="ER195" s="37"/>
      <c r="ES195" s="37"/>
      <c r="ET195" s="37"/>
    </row>
    <row r="196" spans="1:150" s="14" customFormat="1" ht="15.95" customHeight="1" x14ac:dyDescent="0.25">
      <c r="B196" s="68" t="s">
        <v>18</v>
      </c>
      <c r="C196" s="98">
        <f>'Os juros sobre juros'!$C$336</f>
        <v>15444.41459329689</v>
      </c>
      <c r="D196" s="98">
        <f>'Os juros sobre juros'!$D$336</f>
        <v>9999.9999999999873</v>
      </c>
      <c r="E196" s="98">
        <f>'Os juros sobre juros'!$E$336</f>
        <v>5444.4145932969068</v>
      </c>
      <c r="F196" s="76"/>
      <c r="G196" s="76"/>
      <c r="H196" s="98">
        <f>'Os juros sobre juros'!$H$336</f>
        <v>599.99999999999932</v>
      </c>
      <c r="I196" s="98">
        <f>'Os juros sobre juros'!$I$336</f>
        <v>0</v>
      </c>
      <c r="J196" s="98">
        <f>'Os juros sobre juros'!$J$336</f>
        <v>599.99999999999932</v>
      </c>
      <c r="K196" s="76"/>
      <c r="L196" s="98">
        <f>'Os juros sobre juros'!$L$336</f>
        <v>541.71919021397321</v>
      </c>
      <c r="M196" s="98">
        <f>'Os juros sobre juros'!$M$336</f>
        <v>32.503151412838392</v>
      </c>
      <c r="N196" s="98">
        <f>'Os juros sobre juros'!$N$336</f>
        <v>574.22234162681161</v>
      </c>
      <c r="O196" s="98" t="s">
        <v>174</v>
      </c>
      <c r="P196" s="98"/>
      <c r="Q196" s="98">
        <f>'Os juros sobre juros'!$BL$336</f>
        <v>25.777658373187577</v>
      </c>
      <c r="R196" s="98">
        <f>'Os juros sobre juros'!$BM$336</f>
        <v>32.503151412838378</v>
      </c>
      <c r="S196" s="98">
        <f>'Os juros sobre juros'!$BN$336</f>
        <v>58.280809786025955</v>
      </c>
      <c r="T196" s="98">
        <f>'Os juros sobre juros'!$BO$336</f>
        <v>4155.5854067030868</v>
      </c>
      <c r="U196" s="98">
        <f>'Os juros sobre juros'!BP336</f>
        <v>1288.8291865938108</v>
      </c>
      <c r="V196" s="98">
        <f>'Os juros sobre juros'!$BQ$336</f>
        <v>5444.4145932968986</v>
      </c>
      <c r="BR196" s="37"/>
      <c r="BS196" s="37"/>
      <c r="BT196" s="37"/>
      <c r="BU196" s="37"/>
      <c r="BV196" s="37"/>
      <c r="BW196" s="37"/>
      <c r="BX196" s="37"/>
      <c r="BY196" s="37"/>
      <c r="BZ196" s="37"/>
      <c r="CA196" s="37"/>
      <c r="CB196" s="37"/>
      <c r="CC196" s="37"/>
      <c r="CD196" s="37"/>
      <c r="CE196" s="37"/>
      <c r="CF196" s="37"/>
      <c r="CG196" s="37"/>
      <c r="CH196" s="37"/>
      <c r="CI196" s="37"/>
      <c r="CJ196" s="37"/>
      <c r="CK196" s="37"/>
      <c r="CL196" s="37"/>
      <c r="CM196" s="37"/>
      <c r="CN196" s="37"/>
      <c r="CO196" s="37"/>
      <c r="CP196" s="37"/>
      <c r="CQ196" s="37"/>
      <c r="CR196" s="37"/>
      <c r="CS196" s="37"/>
      <c r="CT196" s="37"/>
      <c r="CU196" s="37"/>
      <c r="CV196" s="37"/>
      <c r="CW196" s="37"/>
      <c r="CX196" s="37"/>
      <c r="CY196" s="37"/>
      <c r="CZ196" s="37"/>
      <c r="DA196" s="37"/>
      <c r="DB196" s="37"/>
      <c r="DC196" s="37"/>
      <c r="DD196" s="37"/>
      <c r="DE196" s="37"/>
      <c r="DF196" s="37"/>
      <c r="DG196" s="37"/>
      <c r="DH196" s="37"/>
      <c r="DI196" s="37"/>
      <c r="DJ196" s="37"/>
      <c r="DK196" s="37"/>
      <c r="DL196" s="37"/>
      <c r="DM196" s="37"/>
      <c r="DN196" s="37"/>
      <c r="DO196" s="37"/>
      <c r="DP196" s="37"/>
      <c r="DQ196" s="37"/>
      <c r="DR196" s="37"/>
      <c r="DS196" s="37"/>
      <c r="DT196" s="37"/>
      <c r="DU196" s="37"/>
      <c r="DV196" s="37"/>
      <c r="DW196" s="37"/>
      <c r="DX196" s="37"/>
      <c r="DY196" s="37"/>
      <c r="DZ196" s="37"/>
      <c r="EA196" s="37"/>
      <c r="EB196" s="37"/>
      <c r="EC196" s="37"/>
      <c r="ED196" s="37"/>
      <c r="EE196" s="37"/>
      <c r="EF196" s="37"/>
      <c r="EG196" s="37"/>
      <c r="EH196" s="37"/>
      <c r="EI196" s="37"/>
      <c r="EJ196" s="37"/>
      <c r="EK196" s="37"/>
      <c r="EL196" s="37"/>
      <c r="EM196" s="37"/>
      <c r="EN196" s="37"/>
      <c r="EO196" s="37"/>
      <c r="EP196" s="37"/>
      <c r="EQ196" s="37"/>
      <c r="ER196" s="37"/>
      <c r="ES196" s="37"/>
      <c r="ET196" s="37"/>
    </row>
    <row r="197" spans="1:150" s="14" customFormat="1" ht="15.95" customHeight="1" x14ac:dyDescent="0.25">
      <c r="A197" s="70"/>
      <c r="B197" s="69"/>
      <c r="C197" s="69"/>
      <c r="D197" s="69"/>
    </row>
    <row r="198" spans="1:150" ht="24.95" customHeight="1" x14ac:dyDescent="0.25">
      <c r="B198" s="114" t="s">
        <v>107</v>
      </c>
    </row>
    <row r="199" spans="1:150" s="14" customFormat="1" ht="15.95" customHeight="1" x14ac:dyDescent="0.25">
      <c r="B199" s="14" t="s">
        <v>282</v>
      </c>
    </row>
    <row r="200" spans="1:150" s="14" customFormat="1" ht="15.95" customHeight="1" x14ac:dyDescent="0.25">
      <c r="B200" s="14" t="s">
        <v>345</v>
      </c>
    </row>
    <row r="201" spans="1:150" s="14" customFormat="1" ht="15.95" customHeight="1" x14ac:dyDescent="0.25">
      <c r="B201" s="14" t="s">
        <v>370</v>
      </c>
    </row>
    <row r="202" spans="1:150" s="14" customFormat="1" ht="15.95" customHeight="1" x14ac:dyDescent="0.25">
      <c r="B202" s="14" t="s">
        <v>375</v>
      </c>
    </row>
    <row r="203" spans="1:150" s="14" customFormat="1" ht="15.95" customHeight="1" x14ac:dyDescent="0.25"/>
    <row r="204" spans="1:150" s="14" customFormat="1" ht="15.95" customHeight="1" x14ac:dyDescent="0.25">
      <c r="B204" s="14" t="s">
        <v>362</v>
      </c>
      <c r="E204" s="41">
        <f>'Os juros sobre juros'!$E$344</f>
        <v>5444.4145932969068</v>
      </c>
      <c r="G204" s="41">
        <f>'Os juros sobre juros'!$G$344</f>
        <v>4155.5854067030868</v>
      </c>
      <c r="I204" s="41">
        <f>'Os juros sobre juros'!$I$344</f>
        <v>1288.8291865938108</v>
      </c>
    </row>
    <row r="205" spans="1:150" s="14" customFormat="1" ht="15.95" customHeight="1" x14ac:dyDescent="0.25">
      <c r="E205" s="65" t="s">
        <v>363</v>
      </c>
      <c r="G205" s="65" t="s">
        <v>20</v>
      </c>
      <c r="I205" s="14" t="s">
        <v>21</v>
      </c>
    </row>
    <row r="206" spans="1:150" s="14" customFormat="1" ht="15.95" customHeight="1" x14ac:dyDescent="0.25">
      <c r="B206" s="14" t="s">
        <v>108</v>
      </c>
    </row>
    <row r="207" spans="1:150" s="14" customFormat="1" ht="15.95" customHeight="1" x14ac:dyDescent="0.25">
      <c r="B207" s="14" t="s">
        <v>109</v>
      </c>
    </row>
    <row r="208" spans="1:150" s="14" customFormat="1" ht="15.95" customHeight="1" x14ac:dyDescent="0.25">
      <c r="B208" s="14" t="s">
        <v>110</v>
      </c>
    </row>
    <row r="209" spans="2:150" s="14" customFormat="1" ht="15.95" customHeight="1" x14ac:dyDescent="0.25">
      <c r="B209" s="14" t="s">
        <v>383</v>
      </c>
    </row>
    <row r="210" spans="2:150" s="14" customFormat="1" ht="15.95" customHeight="1" x14ac:dyDescent="0.25">
      <c r="B210" s="14" t="s">
        <v>384</v>
      </c>
    </row>
    <row r="211" spans="2:150" s="14" customFormat="1" ht="15.95" customHeight="1" x14ac:dyDescent="0.25">
      <c r="B211" s="14" t="s">
        <v>111</v>
      </c>
    </row>
    <row r="212" spans="2:150" s="14" customFormat="1" ht="15.95" customHeight="1" x14ac:dyDescent="0.25">
      <c r="B212" s="14" t="s">
        <v>112</v>
      </c>
    </row>
    <row r="213" spans="2:150" s="14" customFormat="1" ht="15.95" customHeight="1" x14ac:dyDescent="0.25">
      <c r="B213" s="14" t="s">
        <v>163</v>
      </c>
    </row>
    <row r="214" spans="2:150" s="14" customFormat="1" ht="15.95" customHeight="1" x14ac:dyDescent="0.25">
      <c r="B214" s="14" t="s">
        <v>241</v>
      </c>
    </row>
    <row r="215" spans="2:150" s="14" customFormat="1" ht="15.95" customHeight="1" x14ac:dyDescent="0.25">
      <c r="B215" s="14" t="s">
        <v>113</v>
      </c>
    </row>
    <row r="216" spans="2:150" s="14" customFormat="1" ht="15.95" customHeight="1" x14ac:dyDescent="0.25">
      <c r="B216" s="16"/>
      <c r="C216" s="100"/>
      <c r="D216" s="43"/>
      <c r="E216" s="100"/>
      <c r="F216" s="100"/>
      <c r="G216" s="16"/>
      <c r="H216" s="44"/>
      <c r="I216" s="44"/>
      <c r="J216" s="16"/>
      <c r="K216" s="16"/>
      <c r="L216" s="44"/>
      <c r="M216" s="44"/>
      <c r="N216" s="16"/>
      <c r="O216" s="16"/>
      <c r="P216" s="44"/>
      <c r="Q216" s="44"/>
      <c r="R216" s="16"/>
      <c r="S216" s="16"/>
      <c r="T216" s="44"/>
      <c r="U216" s="44"/>
      <c r="V216" s="16"/>
    </row>
    <row r="217" spans="2:150" ht="24.95" customHeight="1" x14ac:dyDescent="0.25">
      <c r="B217" s="113" t="s">
        <v>332</v>
      </c>
      <c r="C217" s="12"/>
      <c r="D217" s="12"/>
      <c r="E217" s="12"/>
      <c r="F217" s="11"/>
      <c r="L217" s="6"/>
    </row>
    <row r="218" spans="2:150" s="14" customFormat="1" ht="24.95" customHeight="1" x14ac:dyDescent="0.25">
      <c r="B218" s="115" t="s">
        <v>284</v>
      </c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O218" s="37"/>
      <c r="BP218" s="37"/>
      <c r="BQ218" s="37"/>
      <c r="BR218" s="37"/>
      <c r="BS218" s="37"/>
      <c r="BT218" s="37"/>
      <c r="BU218" s="37"/>
      <c r="BV218" s="37"/>
      <c r="BW218" s="37"/>
      <c r="BX218" s="37"/>
      <c r="BY218" s="37"/>
      <c r="BZ218" s="37"/>
      <c r="CA218" s="37"/>
      <c r="CB218" s="37"/>
      <c r="CC218" s="37"/>
      <c r="CD218" s="37"/>
      <c r="CE218" s="37"/>
      <c r="CF218" s="37"/>
      <c r="CG218" s="37"/>
      <c r="CH218" s="37"/>
      <c r="CI218" s="37"/>
      <c r="CJ218" s="37"/>
      <c r="CK218" s="37"/>
      <c r="CL218" s="37"/>
      <c r="CM218" s="37"/>
      <c r="CN218" s="37"/>
      <c r="CO218" s="37"/>
      <c r="CP218" s="37"/>
      <c r="CQ218" s="37"/>
      <c r="CR218" s="37"/>
      <c r="CS218" s="37"/>
      <c r="CT218" s="37"/>
      <c r="CU218" s="37"/>
      <c r="CV218" s="37"/>
      <c r="CW218" s="37"/>
      <c r="CX218" s="37"/>
      <c r="CY218" s="37"/>
      <c r="CZ218" s="37"/>
      <c r="DA218" s="37"/>
      <c r="DB218" s="37"/>
      <c r="DC218" s="37"/>
      <c r="DD218" s="37"/>
      <c r="DE218" s="37"/>
      <c r="DF218" s="37"/>
      <c r="DG218" s="37"/>
      <c r="DH218" s="37"/>
      <c r="DI218" s="37"/>
      <c r="DJ218" s="37"/>
      <c r="DK218" s="37"/>
      <c r="DL218" s="37"/>
      <c r="DM218" s="37"/>
      <c r="DN218" s="37"/>
      <c r="DO218" s="37"/>
      <c r="DP218" s="37"/>
      <c r="DQ218" s="37"/>
      <c r="DR218" s="37"/>
      <c r="DS218" s="37"/>
      <c r="DT218" s="37"/>
      <c r="DU218" s="37"/>
      <c r="DV218" s="37"/>
      <c r="DW218" s="37"/>
      <c r="DX218" s="37"/>
      <c r="DY218" s="37"/>
      <c r="DZ218" s="37"/>
      <c r="EA218" s="37"/>
      <c r="EB218" s="37"/>
      <c r="EC218" s="37"/>
      <c r="ED218" s="37"/>
      <c r="EE218" s="37"/>
      <c r="EF218" s="37"/>
      <c r="EG218" s="37"/>
      <c r="EH218" s="37"/>
      <c r="EI218" s="37"/>
      <c r="EJ218" s="37"/>
      <c r="EK218" s="37"/>
      <c r="EL218" s="37"/>
      <c r="EM218" s="37"/>
      <c r="EN218" s="37"/>
      <c r="EO218" s="37"/>
      <c r="EP218" s="37"/>
      <c r="EQ218" s="37"/>
      <c r="ER218" s="37"/>
      <c r="ES218" s="37"/>
      <c r="ET218" s="37"/>
    </row>
    <row r="219" spans="2:150" s="14" customFormat="1" ht="20.100000000000001" customHeight="1" x14ac:dyDescent="0.25">
      <c r="B219" s="187" t="s">
        <v>14</v>
      </c>
      <c r="C219" s="149" t="s">
        <v>23</v>
      </c>
      <c r="D219" s="149"/>
      <c r="E219" s="149"/>
      <c r="F219" s="149"/>
      <c r="G219" s="146" t="s">
        <v>285</v>
      </c>
      <c r="H219" s="146"/>
      <c r="I219" s="146"/>
      <c r="J219" s="146"/>
      <c r="K219" s="146"/>
      <c r="L219" s="146"/>
      <c r="M219" s="146"/>
      <c r="N219" s="146"/>
      <c r="O219" s="146"/>
      <c r="P219" s="146"/>
      <c r="Q219" s="146"/>
      <c r="R219" s="146"/>
      <c r="S219" s="146"/>
      <c r="T219" s="146"/>
      <c r="U219" s="146"/>
      <c r="V219" s="14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R219" s="37"/>
      <c r="BS219" s="37"/>
      <c r="BT219" s="37"/>
      <c r="BU219" s="37"/>
      <c r="BV219" s="37"/>
      <c r="BW219" s="37"/>
      <c r="BX219" s="37"/>
      <c r="BY219" s="37"/>
      <c r="BZ219" s="37"/>
      <c r="CA219" s="37"/>
      <c r="CB219" s="37"/>
      <c r="CC219" s="37"/>
      <c r="CD219" s="37"/>
      <c r="CE219" s="37"/>
      <c r="CF219" s="37"/>
      <c r="CG219" s="37"/>
      <c r="CH219" s="37"/>
      <c r="CI219" s="37"/>
      <c r="CJ219" s="37"/>
      <c r="CK219" s="37"/>
      <c r="CL219" s="37"/>
      <c r="CM219" s="37"/>
      <c r="CN219" s="37"/>
      <c r="CO219" s="37"/>
      <c r="CP219" s="37"/>
      <c r="CQ219" s="37"/>
      <c r="CR219" s="37"/>
      <c r="CS219" s="37"/>
      <c r="CT219" s="37"/>
      <c r="CU219" s="37"/>
      <c r="CV219" s="37"/>
      <c r="CW219" s="37"/>
      <c r="CX219" s="37"/>
      <c r="CY219" s="37"/>
      <c r="CZ219" s="37"/>
      <c r="DA219" s="37"/>
      <c r="DB219" s="37"/>
      <c r="DC219" s="37"/>
      <c r="DD219" s="37"/>
      <c r="DE219" s="37"/>
      <c r="DF219" s="37"/>
      <c r="DG219" s="37"/>
      <c r="DH219" s="37"/>
      <c r="DI219" s="37"/>
      <c r="DJ219" s="37"/>
      <c r="DK219" s="37"/>
      <c r="DL219" s="37"/>
      <c r="DM219" s="37"/>
      <c r="DN219" s="37"/>
      <c r="DO219" s="37"/>
      <c r="DP219" s="37"/>
      <c r="DQ219" s="37"/>
      <c r="DR219" s="37"/>
      <c r="DS219" s="37"/>
      <c r="DT219" s="37"/>
      <c r="DU219" s="37"/>
      <c r="DV219" s="37"/>
      <c r="DW219" s="37"/>
      <c r="DX219" s="37"/>
      <c r="DY219" s="37"/>
      <c r="DZ219" s="37"/>
      <c r="EA219" s="37"/>
      <c r="EB219" s="37"/>
      <c r="EC219" s="37"/>
      <c r="ED219" s="37"/>
      <c r="EE219" s="37"/>
      <c r="EF219" s="37"/>
      <c r="EG219" s="37"/>
      <c r="EH219" s="37"/>
      <c r="EI219" s="37"/>
      <c r="EJ219" s="37"/>
      <c r="EK219" s="37"/>
      <c r="EL219" s="37"/>
      <c r="EM219" s="37"/>
      <c r="EN219" s="37"/>
      <c r="EO219" s="37"/>
      <c r="EP219" s="37"/>
      <c r="EQ219" s="37"/>
      <c r="ER219" s="37"/>
      <c r="ES219" s="37"/>
      <c r="ET219" s="37"/>
    </row>
    <row r="220" spans="2:150" s="14" customFormat="1" ht="20.100000000000001" customHeight="1" x14ac:dyDescent="0.25">
      <c r="B220" s="187"/>
      <c r="C220" s="149"/>
      <c r="D220" s="149"/>
      <c r="E220" s="149"/>
      <c r="F220" s="149"/>
      <c r="G220" s="188" t="s">
        <v>27</v>
      </c>
      <c r="H220" s="149"/>
      <c r="I220" s="149"/>
      <c r="J220" s="149"/>
      <c r="K220" s="149" t="s">
        <v>28</v>
      </c>
      <c r="L220" s="149"/>
      <c r="M220" s="149"/>
      <c r="N220" s="149"/>
      <c r="O220" s="29" t="s">
        <v>174</v>
      </c>
      <c r="P220" s="149" t="s">
        <v>41</v>
      </c>
      <c r="Q220" s="149"/>
      <c r="R220" s="149"/>
      <c r="S220" s="149"/>
      <c r="T220" s="149" t="s">
        <v>42</v>
      </c>
      <c r="U220" s="149"/>
      <c r="V220" s="149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R220" s="37"/>
      <c r="BS220" s="37"/>
      <c r="BT220" s="37"/>
      <c r="BU220" s="37"/>
      <c r="BV220" s="37"/>
      <c r="BW220" s="37"/>
      <c r="BX220" s="37"/>
      <c r="BY220" s="37"/>
      <c r="BZ220" s="37"/>
      <c r="CA220" s="37"/>
      <c r="CB220" s="37"/>
      <c r="CC220" s="37"/>
      <c r="CD220" s="37"/>
      <c r="CE220" s="37"/>
      <c r="CF220" s="37"/>
      <c r="CG220" s="37"/>
      <c r="CH220" s="37"/>
      <c r="CI220" s="37"/>
      <c r="CJ220" s="37"/>
      <c r="CK220" s="37"/>
      <c r="CL220" s="37"/>
      <c r="CM220" s="37"/>
      <c r="CN220" s="37"/>
      <c r="CO220" s="37"/>
      <c r="CP220" s="37"/>
      <c r="CQ220" s="37"/>
      <c r="CR220" s="37"/>
      <c r="CS220" s="37"/>
      <c r="CT220" s="37"/>
      <c r="CU220" s="37"/>
      <c r="CV220" s="37"/>
      <c r="CW220" s="37"/>
      <c r="CX220" s="37"/>
      <c r="CY220" s="37"/>
      <c r="CZ220" s="37"/>
      <c r="DA220" s="37"/>
      <c r="DB220" s="37"/>
      <c r="DC220" s="37"/>
      <c r="DD220" s="37"/>
      <c r="DE220" s="37"/>
      <c r="DF220" s="37"/>
      <c r="DG220" s="37"/>
      <c r="DH220" s="37"/>
      <c r="DI220" s="37"/>
      <c r="DJ220" s="37"/>
      <c r="DK220" s="37"/>
      <c r="DL220" s="37"/>
      <c r="DM220" s="37"/>
      <c r="DN220" s="37"/>
      <c r="DO220" s="37"/>
      <c r="DP220" s="37"/>
      <c r="DQ220" s="37"/>
      <c r="DR220" s="37"/>
      <c r="DS220" s="37"/>
      <c r="DT220" s="37"/>
      <c r="DU220" s="37"/>
      <c r="DV220" s="37"/>
      <c r="DW220" s="37"/>
      <c r="DX220" s="37"/>
      <c r="DY220" s="37"/>
      <c r="DZ220" s="37"/>
      <c r="EA220" s="37"/>
      <c r="EB220" s="37"/>
      <c r="EC220" s="37"/>
      <c r="ED220" s="37"/>
      <c r="EE220" s="37"/>
      <c r="EF220" s="37"/>
      <c r="EG220" s="37"/>
      <c r="EH220" s="37"/>
      <c r="EI220" s="37"/>
      <c r="EJ220" s="37"/>
      <c r="EK220" s="37"/>
      <c r="EL220" s="37"/>
      <c r="EM220" s="37"/>
      <c r="EN220" s="37"/>
      <c r="EO220" s="37"/>
      <c r="EP220" s="37"/>
      <c r="EQ220" s="37"/>
      <c r="ER220" s="37"/>
      <c r="ES220" s="37"/>
      <c r="ET220" s="37"/>
    </row>
    <row r="221" spans="2:150" s="14" customFormat="1" ht="20.100000000000001" customHeight="1" x14ac:dyDescent="0.25">
      <c r="B221" s="187"/>
      <c r="C221" s="144" t="s">
        <v>12</v>
      </c>
      <c r="D221" s="145" t="s">
        <v>15</v>
      </c>
      <c r="E221" s="144" t="s">
        <v>24</v>
      </c>
      <c r="F221" s="144" t="s">
        <v>17</v>
      </c>
      <c r="G221" s="150" t="s">
        <v>114</v>
      </c>
      <c r="H221" s="144" t="s">
        <v>20</v>
      </c>
      <c r="I221" s="144" t="s">
        <v>26</v>
      </c>
      <c r="J221" s="144" t="s">
        <v>84</v>
      </c>
      <c r="K221" s="144" t="s">
        <v>114</v>
      </c>
      <c r="L221" s="144" t="s">
        <v>20</v>
      </c>
      <c r="M221" s="144" t="s">
        <v>26</v>
      </c>
      <c r="N221" s="144" t="s">
        <v>84</v>
      </c>
      <c r="O221" s="148" t="s">
        <v>174</v>
      </c>
      <c r="P221" s="144" t="s">
        <v>114</v>
      </c>
      <c r="Q221" s="144" t="s">
        <v>20</v>
      </c>
      <c r="R221" s="144" t="s">
        <v>26</v>
      </c>
      <c r="S221" s="144" t="s">
        <v>84</v>
      </c>
      <c r="T221" s="102" t="s">
        <v>20</v>
      </c>
      <c r="U221" s="102" t="s">
        <v>167</v>
      </c>
      <c r="V221" s="102" t="s">
        <v>382</v>
      </c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R221" s="37"/>
      <c r="BS221" s="37"/>
      <c r="BT221" s="37"/>
      <c r="BU221" s="37"/>
      <c r="BV221" s="37"/>
      <c r="BW221" s="37"/>
      <c r="BX221" s="37"/>
      <c r="BY221" s="37"/>
      <c r="BZ221" s="37"/>
      <c r="CA221" s="37"/>
      <c r="CB221" s="37"/>
      <c r="CC221" s="37"/>
      <c r="CD221" s="37"/>
      <c r="CE221" s="37"/>
      <c r="CF221" s="37"/>
      <c r="CG221" s="37"/>
      <c r="CH221" s="37"/>
      <c r="CI221" s="37"/>
      <c r="CJ221" s="37"/>
      <c r="CK221" s="37"/>
      <c r="CL221" s="37"/>
      <c r="CM221" s="37"/>
      <c r="CN221" s="37"/>
      <c r="CO221" s="37"/>
      <c r="CP221" s="37"/>
      <c r="CQ221" s="37"/>
      <c r="CR221" s="37"/>
      <c r="CS221" s="37"/>
      <c r="CT221" s="37"/>
      <c r="CU221" s="37"/>
      <c r="CV221" s="37"/>
      <c r="CW221" s="37"/>
      <c r="CX221" s="37"/>
      <c r="CY221" s="37"/>
      <c r="CZ221" s="37"/>
      <c r="DA221" s="37"/>
      <c r="DB221" s="37"/>
      <c r="DC221" s="37"/>
      <c r="DD221" s="37"/>
      <c r="DE221" s="37"/>
      <c r="DF221" s="37"/>
      <c r="DG221" s="37"/>
      <c r="DH221" s="37"/>
      <c r="DI221" s="37"/>
      <c r="DJ221" s="37"/>
      <c r="DK221" s="37"/>
      <c r="DL221" s="37"/>
      <c r="DM221" s="37"/>
      <c r="DN221" s="37"/>
      <c r="DO221" s="37"/>
      <c r="DP221" s="37"/>
      <c r="DQ221" s="37"/>
      <c r="DR221" s="37"/>
      <c r="DS221" s="37"/>
      <c r="DT221" s="37"/>
      <c r="DU221" s="37"/>
      <c r="DV221" s="37"/>
      <c r="DW221" s="37"/>
      <c r="DX221" s="37"/>
      <c r="DY221" s="37"/>
      <c r="DZ221" s="37"/>
      <c r="EA221" s="37"/>
      <c r="EB221" s="37"/>
      <c r="EC221" s="37"/>
      <c r="ED221" s="37"/>
      <c r="EE221" s="37"/>
      <c r="EF221" s="37"/>
      <c r="EG221" s="37"/>
      <c r="EH221" s="37"/>
      <c r="EI221" s="37"/>
      <c r="EJ221" s="37"/>
      <c r="EK221" s="37"/>
      <c r="EL221" s="37"/>
      <c r="EM221" s="37"/>
      <c r="EN221" s="37"/>
      <c r="EO221" s="37"/>
      <c r="EP221" s="37"/>
      <c r="EQ221" s="37"/>
      <c r="ER221" s="37"/>
      <c r="ES221" s="37"/>
      <c r="ET221" s="37"/>
    </row>
    <row r="222" spans="2:150" s="14" customFormat="1" ht="20.100000000000001" customHeight="1" x14ac:dyDescent="0.25">
      <c r="B222" s="187"/>
      <c r="C222" s="144"/>
      <c r="D222" s="145"/>
      <c r="E222" s="144"/>
      <c r="F222" s="144"/>
      <c r="G222" s="150"/>
      <c r="H222" s="144"/>
      <c r="I222" s="144"/>
      <c r="J222" s="144"/>
      <c r="K222" s="144"/>
      <c r="L222" s="144"/>
      <c r="M222" s="144"/>
      <c r="N222" s="144"/>
      <c r="O222" s="148"/>
      <c r="P222" s="144"/>
      <c r="Q222" s="144"/>
      <c r="R222" s="144"/>
      <c r="S222" s="144"/>
      <c r="T222" s="102" t="s">
        <v>43</v>
      </c>
      <c r="U222" s="102" t="s">
        <v>43</v>
      </c>
      <c r="V222" s="102" t="s">
        <v>43</v>
      </c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R222" s="37"/>
      <c r="BS222" s="37"/>
      <c r="BT222" s="37"/>
      <c r="BU222" s="37"/>
      <c r="BV222" s="37"/>
      <c r="BW222" s="37"/>
      <c r="BX222" s="37"/>
      <c r="BY222" s="37"/>
      <c r="BZ222" s="37"/>
      <c r="CA222" s="37"/>
      <c r="CB222" s="37"/>
      <c r="CC222" s="37"/>
      <c r="CD222" s="37"/>
      <c r="CE222" s="37"/>
      <c r="CF222" s="37"/>
      <c r="CG222" s="37"/>
      <c r="CH222" s="37"/>
      <c r="CI222" s="37"/>
      <c r="CJ222" s="37"/>
      <c r="CK222" s="37"/>
      <c r="CL222" s="37"/>
      <c r="CM222" s="37"/>
      <c r="CN222" s="37"/>
      <c r="CO222" s="37"/>
      <c r="CP222" s="37"/>
      <c r="CQ222" s="37"/>
      <c r="CR222" s="37"/>
      <c r="CS222" s="37"/>
      <c r="CT222" s="37"/>
      <c r="CU222" s="37"/>
      <c r="CV222" s="37"/>
      <c r="CW222" s="37"/>
      <c r="CX222" s="37"/>
      <c r="CY222" s="37"/>
      <c r="CZ222" s="37"/>
      <c r="DA222" s="37"/>
      <c r="DB222" s="37"/>
      <c r="DC222" s="37"/>
      <c r="DD222" s="37"/>
      <c r="DE222" s="37"/>
      <c r="DF222" s="37"/>
      <c r="DG222" s="37"/>
      <c r="DH222" s="37"/>
      <c r="DI222" s="37"/>
      <c r="DJ222" s="37"/>
      <c r="DK222" s="37"/>
      <c r="DL222" s="37"/>
      <c r="DM222" s="37"/>
      <c r="DN222" s="37"/>
      <c r="DO222" s="37"/>
      <c r="DP222" s="37"/>
      <c r="DQ222" s="37"/>
      <c r="DR222" s="37"/>
      <c r="DS222" s="37"/>
      <c r="DT222" s="37"/>
      <c r="DU222" s="37"/>
      <c r="DV222" s="37"/>
      <c r="DW222" s="37"/>
      <c r="DX222" s="37"/>
      <c r="DY222" s="37"/>
      <c r="DZ222" s="37"/>
      <c r="EA222" s="37"/>
      <c r="EB222" s="37"/>
      <c r="EC222" s="37"/>
      <c r="ED222" s="37"/>
      <c r="EE222" s="37"/>
      <c r="EF222" s="37"/>
      <c r="EG222" s="37"/>
      <c r="EH222" s="37"/>
      <c r="EI222" s="37"/>
      <c r="EJ222" s="37"/>
      <c r="EK222" s="37"/>
      <c r="EL222" s="37"/>
      <c r="EM222" s="37"/>
      <c r="EN222" s="37"/>
      <c r="EO222" s="37"/>
      <c r="EP222" s="37"/>
      <c r="EQ222" s="37"/>
      <c r="ER222" s="37"/>
      <c r="ES222" s="37"/>
      <c r="ET222" s="37"/>
    </row>
    <row r="223" spans="2:150" s="14" customFormat="1" ht="15.95" customHeight="1" x14ac:dyDescent="0.25">
      <c r="B223" s="116">
        <f>'Os juros sobre juros'!$B$396</f>
        <v>1</v>
      </c>
      <c r="C223" s="41">
        <f>'Os juros sobre juros'!$C$396</f>
        <v>955.62681039117183</v>
      </c>
      <c r="D223" s="2">
        <f>'Os juros sobre juros'!$D$396</f>
        <v>901.53472678412436</v>
      </c>
      <c r="E223" s="41">
        <f>'Os juros sobre juros'!$E$396</f>
        <v>54.092083607047471</v>
      </c>
      <c r="F223" s="48">
        <f>'Os juros sobre juros'!$F$396</f>
        <v>6.0000000000000012E-2</v>
      </c>
      <c r="G223" s="118">
        <f>'Os juros sobre juros'!$G$396</f>
        <v>0</v>
      </c>
      <c r="H223" s="41">
        <f>'Os juros sobre juros'!$H$396</f>
        <v>54.092083607047456</v>
      </c>
      <c r="I223" s="41">
        <f>'Os juros sobre juros'!$I$396</f>
        <v>0</v>
      </c>
      <c r="J223" s="41">
        <f>'Os juros sobre juros'!$J$396</f>
        <v>54.092083607047456</v>
      </c>
      <c r="K223" s="41"/>
      <c r="L223" s="41"/>
      <c r="M223" s="41"/>
      <c r="N223" s="41"/>
      <c r="O223" s="29"/>
      <c r="P223" s="41"/>
      <c r="Q223" s="41"/>
      <c r="R223" s="41"/>
      <c r="S223" s="41"/>
      <c r="T223" s="41">
        <f>'Os juros sobre juros'!$BO$396</f>
        <v>54.092083607047456</v>
      </c>
      <c r="U223" s="41">
        <f>'Os juros sobre juros'!$BP$396</f>
        <v>0</v>
      </c>
      <c r="V223" s="41">
        <f>'Os juros sobre juros'!$BQ$396</f>
        <v>54.092083607047456</v>
      </c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R223" s="37"/>
      <c r="BS223" s="77"/>
      <c r="BT223" s="37"/>
      <c r="BU223" s="37"/>
      <c r="BV223" s="37"/>
      <c r="BW223" s="37"/>
      <c r="BX223" s="37"/>
      <c r="BY223" s="37"/>
      <c r="BZ223" s="37"/>
      <c r="CA223" s="37"/>
      <c r="CB223" s="37"/>
      <c r="CC223" s="37"/>
      <c r="CD223" s="37"/>
      <c r="CE223" s="37"/>
      <c r="CF223" s="37"/>
      <c r="CG223" s="37"/>
      <c r="CH223" s="37"/>
      <c r="CI223" s="37"/>
      <c r="CJ223" s="37"/>
      <c r="CK223" s="37"/>
      <c r="CL223" s="37"/>
      <c r="CM223" s="37"/>
      <c r="CN223" s="37"/>
      <c r="CO223" s="37"/>
      <c r="CP223" s="37"/>
      <c r="CQ223" s="37"/>
      <c r="CR223" s="37"/>
      <c r="CS223" s="37"/>
      <c r="CT223" s="37"/>
      <c r="CU223" s="37"/>
      <c r="CV223" s="37"/>
      <c r="CW223" s="37"/>
      <c r="CX223" s="37"/>
      <c r="CY223" s="37"/>
      <c r="CZ223" s="37"/>
      <c r="DA223" s="37"/>
      <c r="DB223" s="37"/>
      <c r="DC223" s="37"/>
      <c r="DD223" s="37"/>
      <c r="DE223" s="37"/>
      <c r="DF223" s="37"/>
      <c r="DG223" s="37"/>
      <c r="DH223" s="37"/>
      <c r="DI223" s="37"/>
      <c r="DJ223" s="37"/>
      <c r="DK223" s="37"/>
      <c r="DL223" s="37"/>
      <c r="DM223" s="37"/>
      <c r="DN223" s="37"/>
      <c r="DO223" s="37"/>
      <c r="DP223" s="37"/>
      <c r="DQ223" s="37"/>
      <c r="DR223" s="37"/>
      <c r="DS223" s="37"/>
      <c r="DT223" s="37"/>
      <c r="DU223" s="37"/>
      <c r="DV223" s="37"/>
      <c r="DW223" s="37"/>
      <c r="DX223" s="37"/>
      <c r="DY223" s="37"/>
      <c r="DZ223" s="37"/>
      <c r="EA223" s="37"/>
      <c r="EB223" s="37"/>
      <c r="EC223" s="37"/>
      <c r="ED223" s="37"/>
      <c r="EE223" s="37"/>
      <c r="EF223" s="37"/>
      <c r="EG223" s="37"/>
      <c r="EH223" s="37"/>
      <c r="EI223" s="37"/>
      <c r="EJ223" s="37"/>
      <c r="EK223" s="37"/>
      <c r="EL223" s="37"/>
      <c r="EM223" s="37"/>
      <c r="EN223" s="37"/>
      <c r="EO223" s="37"/>
      <c r="EP223" s="37"/>
      <c r="EQ223" s="37"/>
      <c r="ER223" s="37"/>
      <c r="ES223" s="37"/>
      <c r="ET223" s="37"/>
    </row>
    <row r="224" spans="2:150" s="14" customFormat="1" ht="15.95" customHeight="1" x14ac:dyDescent="0.25">
      <c r="B224" s="116">
        <f>'Os juros sobre juros'!$B$397</f>
        <v>2</v>
      </c>
      <c r="C224" s="41">
        <f>'Os juros sobre juros'!$C$397</f>
        <v>955.62681039117183</v>
      </c>
      <c r="D224" s="2">
        <f>'Os juros sobre juros'!$D$397</f>
        <v>853.23822356354617</v>
      </c>
      <c r="E224" s="41">
        <f>'Os juros sobre juros'!$E$397</f>
        <v>102.38858682762566</v>
      </c>
      <c r="F224" s="48">
        <f>'Os juros sobre juros'!$F$397</f>
        <v>0.12000000000000013</v>
      </c>
      <c r="G224" s="118">
        <f>'Os juros sobre juros'!$G$397</f>
        <v>0</v>
      </c>
      <c r="H224" s="41">
        <f>'Os juros sobre juros'!$H$397</f>
        <v>51.194293413812765</v>
      </c>
      <c r="I224" s="41">
        <f>'Os juros sobre juros'!$I$397</f>
        <v>0</v>
      </c>
      <c r="J224" s="41">
        <f>'Os juros sobre juros'!$J$397</f>
        <v>51.194293413812765</v>
      </c>
      <c r="K224" s="41">
        <f>'Os juros sobre juros'!$K$397</f>
        <v>51.194293413812765</v>
      </c>
      <c r="L224" s="41">
        <f>'Os juros sobre juros'!$L$397</f>
        <v>51.194293413812765</v>
      </c>
      <c r="M224" s="41">
        <f>'Os juros sobre juros'!$M$397</f>
        <v>0</v>
      </c>
      <c r="N224" s="41">
        <f>'Os juros sobre juros'!$N$397</f>
        <v>51.194293413812765</v>
      </c>
      <c r="O224" s="29"/>
      <c r="P224" s="41"/>
      <c r="Q224" s="41"/>
      <c r="R224" s="41"/>
      <c r="S224" s="41"/>
      <c r="T224" s="41">
        <f>'Os juros sobre juros'!$BO$397</f>
        <v>102.38858682762553</v>
      </c>
      <c r="U224" s="41">
        <f>'Os juros sobre juros'!$BP$397</f>
        <v>0</v>
      </c>
      <c r="V224" s="41">
        <f>'Os juros sobre juros'!$BQ$397</f>
        <v>102.38858682762553</v>
      </c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R224" s="37"/>
      <c r="BS224" s="37"/>
      <c r="BT224" s="37"/>
      <c r="BU224" s="37"/>
      <c r="BV224" s="37"/>
      <c r="BW224" s="37"/>
      <c r="BX224" s="37"/>
      <c r="BY224" s="37"/>
      <c r="BZ224" s="37"/>
      <c r="CA224" s="37"/>
      <c r="CB224" s="37"/>
      <c r="CC224" s="37"/>
      <c r="CD224" s="37"/>
      <c r="CE224" s="37"/>
      <c r="CF224" s="37"/>
      <c r="CG224" s="37"/>
      <c r="CH224" s="37"/>
      <c r="CI224" s="37"/>
      <c r="CJ224" s="37"/>
      <c r="CK224" s="37"/>
      <c r="CL224" s="37"/>
      <c r="CM224" s="37"/>
      <c r="CN224" s="37"/>
      <c r="CO224" s="37"/>
      <c r="CP224" s="37"/>
      <c r="CQ224" s="37"/>
      <c r="CR224" s="37"/>
      <c r="CS224" s="37"/>
      <c r="CT224" s="37"/>
      <c r="CU224" s="37"/>
      <c r="CV224" s="37"/>
      <c r="CW224" s="37"/>
      <c r="CX224" s="37"/>
      <c r="CY224" s="37"/>
      <c r="CZ224" s="37"/>
      <c r="DA224" s="37"/>
      <c r="DB224" s="37"/>
      <c r="DC224" s="37"/>
      <c r="DD224" s="37"/>
      <c r="DE224" s="37"/>
      <c r="DF224" s="37"/>
      <c r="DG224" s="37"/>
      <c r="DH224" s="37"/>
      <c r="DI224" s="37"/>
      <c r="DJ224" s="37"/>
      <c r="DK224" s="37"/>
      <c r="DL224" s="37"/>
      <c r="DM224" s="37"/>
      <c r="DN224" s="37"/>
      <c r="DO224" s="37"/>
      <c r="DP224" s="37"/>
      <c r="DQ224" s="37"/>
      <c r="DR224" s="37"/>
      <c r="DS224" s="37"/>
      <c r="DT224" s="37"/>
      <c r="DU224" s="37"/>
      <c r="DV224" s="37"/>
      <c r="DW224" s="37"/>
      <c r="DX224" s="37"/>
      <c r="DY224" s="37"/>
      <c r="DZ224" s="37"/>
      <c r="EA224" s="37"/>
      <c r="EB224" s="37"/>
      <c r="EC224" s="37"/>
      <c r="ED224" s="37"/>
      <c r="EE224" s="37"/>
      <c r="EF224" s="37"/>
      <c r="EG224" s="37"/>
      <c r="EH224" s="37"/>
      <c r="EI224" s="37"/>
      <c r="EJ224" s="37"/>
      <c r="EK224" s="37"/>
      <c r="EL224" s="37"/>
      <c r="EM224" s="37"/>
      <c r="EN224" s="37"/>
      <c r="EO224" s="37"/>
      <c r="EP224" s="37"/>
      <c r="EQ224" s="37"/>
      <c r="ER224" s="37"/>
      <c r="ES224" s="37"/>
      <c r="ET224" s="37"/>
    </row>
    <row r="225" spans="1:150" s="14" customFormat="1" ht="15.95" customHeight="1" x14ac:dyDescent="0.25">
      <c r="B225" s="116">
        <f>'Os juros sobre juros'!$B$398</f>
        <v>3</v>
      </c>
      <c r="C225" s="41">
        <f>'Os juros sobre juros'!$C$398</f>
        <v>955.62681039117183</v>
      </c>
      <c r="D225" s="2">
        <f>'Os juros sobre juros'!$D$398</f>
        <v>809.85322914506094</v>
      </c>
      <c r="E225" s="41">
        <f>'Os juros sobre juros'!$E$398</f>
        <v>145.77358124611089</v>
      </c>
      <c r="F225" s="48">
        <f>'Os juros sobre juros'!$F$398</f>
        <v>0.17999999999999991</v>
      </c>
      <c r="G225" s="118">
        <f>'Os juros sobre juros'!$G$398</f>
        <v>0</v>
      </c>
      <c r="H225" s="41">
        <f>'Os juros sobre juros'!$H$398</f>
        <v>48.591193748703652</v>
      </c>
      <c r="I225" s="41">
        <f>'Os juros sobre juros'!$I$398</f>
        <v>0</v>
      </c>
      <c r="J225" s="41">
        <f>'Os juros sobre juros'!$J$398</f>
        <v>48.591193748703652</v>
      </c>
      <c r="K225" s="41">
        <f>'Os juros sobre juros'!$K$398</f>
        <v>48.591193748703652</v>
      </c>
      <c r="L225" s="41">
        <f>'Os juros sobre juros'!$L$398</f>
        <v>48.591193748703652</v>
      </c>
      <c r="M225" s="41">
        <f>'Os juros sobre juros'!$M$398</f>
        <v>0</v>
      </c>
      <c r="N225" s="41">
        <f>'Os juros sobre juros'!$N$398</f>
        <v>48.591193748703652</v>
      </c>
      <c r="O225" s="41" t="s">
        <v>174</v>
      </c>
      <c r="P225" s="41"/>
      <c r="Q225" s="41"/>
      <c r="R225" s="41"/>
      <c r="S225" s="41"/>
      <c r="T225" s="41">
        <f>'Os juros sobre juros'!$BO$398</f>
        <v>145.77358124611095</v>
      </c>
      <c r="U225" s="41">
        <f>'Os juros sobre juros'!$BP$398</f>
        <v>0</v>
      </c>
      <c r="V225" s="41">
        <f>'Os juros sobre juros'!$BQ$398</f>
        <v>145.77358124611095</v>
      </c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R225" s="37"/>
      <c r="BS225" s="37"/>
      <c r="BT225" s="37"/>
      <c r="BU225" s="37"/>
      <c r="BV225" s="37"/>
      <c r="BW225" s="37"/>
      <c r="BX225" s="37"/>
      <c r="BY225" s="37"/>
      <c r="BZ225" s="37"/>
      <c r="CA225" s="37"/>
      <c r="CB225" s="37"/>
      <c r="CC225" s="37"/>
      <c r="CD225" s="37"/>
      <c r="CE225" s="37"/>
      <c r="CF225" s="37"/>
      <c r="CG225" s="37"/>
      <c r="CH225" s="37"/>
      <c r="CI225" s="37"/>
      <c r="CJ225" s="37"/>
      <c r="CK225" s="37"/>
      <c r="CL225" s="37"/>
      <c r="CM225" s="37"/>
      <c r="CN225" s="37"/>
      <c r="CO225" s="37"/>
      <c r="CP225" s="37"/>
      <c r="CQ225" s="37"/>
      <c r="CR225" s="37"/>
      <c r="CS225" s="37"/>
      <c r="CT225" s="37"/>
      <c r="CU225" s="37"/>
      <c r="CV225" s="37"/>
      <c r="CW225" s="37"/>
      <c r="CX225" s="37"/>
      <c r="CY225" s="37"/>
      <c r="CZ225" s="37"/>
      <c r="DA225" s="37"/>
      <c r="DB225" s="37"/>
      <c r="DC225" s="37"/>
      <c r="DD225" s="37"/>
      <c r="DE225" s="37"/>
      <c r="DF225" s="37"/>
      <c r="DG225" s="37"/>
      <c r="DH225" s="37"/>
      <c r="DI225" s="37"/>
      <c r="DJ225" s="37"/>
      <c r="DK225" s="37"/>
      <c r="DL225" s="37"/>
      <c r="DM225" s="37"/>
      <c r="DN225" s="37"/>
      <c r="DO225" s="37"/>
      <c r="DP225" s="37"/>
      <c r="DQ225" s="37"/>
      <c r="DR225" s="37"/>
      <c r="DS225" s="37"/>
      <c r="DT225" s="37"/>
      <c r="DU225" s="37"/>
      <c r="DV225" s="37"/>
      <c r="DW225" s="37"/>
      <c r="DX225" s="37"/>
      <c r="DY225" s="37"/>
      <c r="DZ225" s="37"/>
      <c r="EA225" s="37"/>
      <c r="EB225" s="37"/>
      <c r="EC225" s="37"/>
      <c r="ED225" s="37"/>
      <c r="EE225" s="37"/>
      <c r="EF225" s="37"/>
      <c r="EG225" s="37"/>
      <c r="EH225" s="37"/>
      <c r="EI225" s="37"/>
      <c r="EJ225" s="37"/>
      <c r="EK225" s="37"/>
      <c r="EL225" s="37"/>
      <c r="EM225" s="37"/>
      <c r="EN225" s="37"/>
      <c r="EO225" s="37"/>
      <c r="EP225" s="37"/>
      <c r="EQ225" s="37"/>
      <c r="ER225" s="37"/>
      <c r="ES225" s="37"/>
      <c r="ET225" s="37"/>
    </row>
    <row r="226" spans="1:150" s="14" customFormat="1" ht="15.95" customHeight="1" x14ac:dyDescent="0.25">
      <c r="B226" s="116" t="s">
        <v>174</v>
      </c>
      <c r="C226" s="29" t="s">
        <v>174</v>
      </c>
      <c r="D226" s="29" t="s">
        <v>174</v>
      </c>
      <c r="E226" s="29" t="s">
        <v>174</v>
      </c>
      <c r="F226" s="29" t="s">
        <v>174</v>
      </c>
      <c r="G226" s="119" t="s">
        <v>174</v>
      </c>
      <c r="H226" s="29" t="s">
        <v>174</v>
      </c>
      <c r="I226" s="29" t="s">
        <v>174</v>
      </c>
      <c r="J226" s="29" t="s">
        <v>174</v>
      </c>
      <c r="K226" s="29" t="s">
        <v>174</v>
      </c>
      <c r="L226" s="29" t="s">
        <v>174</v>
      </c>
      <c r="M226" s="29" t="s">
        <v>174</v>
      </c>
      <c r="N226" s="29" t="s">
        <v>174</v>
      </c>
      <c r="O226" s="29" t="s">
        <v>174</v>
      </c>
      <c r="P226" s="29" t="s">
        <v>174</v>
      </c>
      <c r="Q226" s="29" t="s">
        <v>174</v>
      </c>
      <c r="R226" s="29" t="s">
        <v>174</v>
      </c>
      <c r="S226" s="29" t="s">
        <v>174</v>
      </c>
      <c r="T226" s="29" t="s">
        <v>174</v>
      </c>
      <c r="U226" s="29" t="s">
        <v>174</v>
      </c>
      <c r="V226" s="29" t="s">
        <v>174</v>
      </c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R226" s="37"/>
      <c r="BS226" s="37"/>
      <c r="BT226" s="37"/>
      <c r="BU226" s="37"/>
      <c r="BV226" s="37"/>
      <c r="BW226" s="37"/>
      <c r="BX226" s="37"/>
      <c r="BY226" s="37"/>
      <c r="BZ226" s="37"/>
      <c r="CA226" s="37"/>
      <c r="CB226" s="37"/>
      <c r="CC226" s="37"/>
      <c r="CD226" s="37"/>
      <c r="CE226" s="37"/>
      <c r="CF226" s="37"/>
      <c r="CG226" s="37"/>
      <c r="CH226" s="37"/>
      <c r="CI226" s="37"/>
      <c r="CJ226" s="37"/>
      <c r="CK226" s="37"/>
      <c r="CL226" s="37"/>
      <c r="CM226" s="37"/>
      <c r="CN226" s="37"/>
      <c r="CO226" s="37"/>
      <c r="CP226" s="37"/>
      <c r="CQ226" s="37"/>
      <c r="CR226" s="37"/>
      <c r="CS226" s="37"/>
      <c r="CT226" s="37"/>
      <c r="CU226" s="37"/>
      <c r="CV226" s="37"/>
      <c r="CW226" s="37"/>
      <c r="CX226" s="37"/>
      <c r="CY226" s="37"/>
      <c r="CZ226" s="37"/>
      <c r="DA226" s="37"/>
      <c r="DB226" s="37"/>
      <c r="DC226" s="37"/>
      <c r="DD226" s="37"/>
      <c r="DE226" s="37"/>
      <c r="DF226" s="37"/>
      <c r="DG226" s="37"/>
      <c r="DH226" s="37"/>
      <c r="DI226" s="37"/>
      <c r="DJ226" s="37"/>
      <c r="DK226" s="37"/>
      <c r="DL226" s="37"/>
      <c r="DM226" s="37"/>
      <c r="DN226" s="37"/>
      <c r="DO226" s="37"/>
      <c r="DP226" s="37"/>
      <c r="DQ226" s="37"/>
      <c r="DR226" s="37"/>
      <c r="DS226" s="37"/>
      <c r="DT226" s="37"/>
      <c r="DU226" s="37"/>
      <c r="DV226" s="37"/>
      <c r="DW226" s="37"/>
      <c r="DX226" s="37"/>
      <c r="DY226" s="37"/>
      <c r="DZ226" s="37"/>
      <c r="EA226" s="37"/>
      <c r="EB226" s="37"/>
      <c r="EC226" s="37"/>
      <c r="ED226" s="37"/>
      <c r="EE226" s="37"/>
      <c r="EF226" s="37"/>
      <c r="EG226" s="37"/>
      <c r="EH226" s="37"/>
      <c r="EI226" s="37"/>
      <c r="EJ226" s="37"/>
      <c r="EK226" s="37"/>
      <c r="EL226" s="37"/>
      <c r="EM226" s="37"/>
      <c r="EN226" s="37"/>
      <c r="EO226" s="37"/>
      <c r="EP226" s="37"/>
      <c r="EQ226" s="37"/>
      <c r="ER226" s="37"/>
      <c r="ES226" s="37"/>
      <c r="ET226" s="37"/>
    </row>
    <row r="227" spans="1:150" s="14" customFormat="1" ht="15.95" customHeight="1" x14ac:dyDescent="0.25">
      <c r="B227" s="116">
        <f>'Os juros sobre juros'!$B$407</f>
        <v>12</v>
      </c>
      <c r="C227" s="41">
        <f>'Os juros sobre juros'!$C$407</f>
        <v>955.62681039117183</v>
      </c>
      <c r="D227" s="2">
        <f>'Os juros sobre juros'!$D$407</f>
        <v>555.59698278556505</v>
      </c>
      <c r="E227" s="41">
        <f>'Os juros sobre juros'!$E$407</f>
        <v>400.02982760560678</v>
      </c>
      <c r="F227" s="48">
        <f>'Os juros sobre juros'!$F$407</f>
        <v>0.71999999999999986</v>
      </c>
      <c r="G227" s="118">
        <f>'Os juros sobre juros'!$G$407</f>
        <v>0</v>
      </c>
      <c r="H227" s="41">
        <f>'Os juros sobre juros'!$H$407</f>
        <v>33.335818967133903</v>
      </c>
      <c r="I227" s="41">
        <f>'Os juros sobre juros'!$I$407</f>
        <v>0</v>
      </c>
      <c r="J227" s="41">
        <f>'Os juros sobre juros'!$J$407</f>
        <v>33.335818967133903</v>
      </c>
      <c r="K227" s="41">
        <f>'Os juros sobre juros'!$K$407</f>
        <v>33.335818967133903</v>
      </c>
      <c r="L227" s="41">
        <f>'Os juros sobre juros'!$L$407</f>
        <v>33.335818967133903</v>
      </c>
      <c r="M227" s="41">
        <f>'Os juros sobre juros'!$M$407</f>
        <v>0</v>
      </c>
      <c r="N227" s="41">
        <f>'Os juros sobre juros'!$N$407</f>
        <v>33.335818967133903</v>
      </c>
      <c r="O227" s="41" t="s">
        <v>174</v>
      </c>
      <c r="P227" s="29"/>
      <c r="Q227" s="29"/>
      <c r="R227" s="29"/>
      <c r="S227" s="29"/>
      <c r="T227" s="41">
        <f>'Os juros sobre juros'!$BO$407</f>
        <v>400.02982760560673</v>
      </c>
      <c r="U227" s="41">
        <f>'Os juros sobre juros'!$BP$407</f>
        <v>0</v>
      </c>
      <c r="V227" s="41">
        <f>'Os juros sobre juros'!$BQ$407</f>
        <v>400.02982760560673</v>
      </c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R227" s="37"/>
      <c r="BS227" s="37"/>
      <c r="BT227" s="37"/>
      <c r="BU227" s="37"/>
      <c r="BV227" s="37"/>
      <c r="BW227" s="37"/>
      <c r="BX227" s="37"/>
      <c r="BY227" s="37"/>
      <c r="BZ227" s="37"/>
      <c r="CA227" s="37"/>
      <c r="CB227" s="37"/>
      <c r="CC227" s="37"/>
      <c r="CD227" s="37"/>
      <c r="CE227" s="37"/>
      <c r="CF227" s="37"/>
      <c r="CG227" s="37"/>
      <c r="CH227" s="37"/>
      <c r="CI227" s="37"/>
      <c r="CJ227" s="37"/>
      <c r="CK227" s="37"/>
      <c r="CL227" s="37"/>
      <c r="CM227" s="37"/>
      <c r="CN227" s="37"/>
      <c r="CO227" s="37"/>
      <c r="CP227" s="37"/>
      <c r="CQ227" s="37"/>
      <c r="CR227" s="37"/>
      <c r="CS227" s="37"/>
      <c r="CT227" s="37"/>
      <c r="CU227" s="37"/>
      <c r="CV227" s="37"/>
      <c r="CW227" s="37"/>
      <c r="CX227" s="37"/>
      <c r="CY227" s="37"/>
      <c r="CZ227" s="37"/>
      <c r="DA227" s="37"/>
      <c r="DB227" s="37"/>
      <c r="DC227" s="37"/>
      <c r="DD227" s="37"/>
      <c r="DE227" s="37"/>
      <c r="DF227" s="37"/>
      <c r="DG227" s="37"/>
      <c r="DH227" s="37"/>
      <c r="DI227" s="37"/>
      <c r="DJ227" s="37"/>
      <c r="DK227" s="37"/>
      <c r="DL227" s="37"/>
      <c r="DM227" s="37"/>
      <c r="DN227" s="37"/>
      <c r="DO227" s="37"/>
      <c r="DP227" s="37"/>
      <c r="DQ227" s="37"/>
      <c r="DR227" s="37"/>
      <c r="DS227" s="37"/>
      <c r="DT227" s="37"/>
      <c r="DU227" s="37"/>
      <c r="DV227" s="37"/>
      <c r="DW227" s="37"/>
      <c r="DX227" s="37"/>
      <c r="DY227" s="37"/>
      <c r="DZ227" s="37"/>
      <c r="EA227" s="37"/>
      <c r="EB227" s="37"/>
      <c r="EC227" s="37"/>
      <c r="ED227" s="37"/>
      <c r="EE227" s="37"/>
      <c r="EF227" s="37"/>
      <c r="EG227" s="37"/>
      <c r="EH227" s="37"/>
      <c r="EI227" s="37"/>
      <c r="EJ227" s="37"/>
      <c r="EK227" s="37"/>
      <c r="EL227" s="37"/>
      <c r="EM227" s="37"/>
      <c r="EN227" s="37"/>
      <c r="EO227" s="37"/>
      <c r="EP227" s="37"/>
      <c r="EQ227" s="37"/>
      <c r="ER227" s="37"/>
      <c r="ES227" s="37"/>
      <c r="ET227" s="37"/>
    </row>
    <row r="228" spans="1:150" s="14" customFormat="1" ht="15.95" customHeight="1" x14ac:dyDescent="0.25">
      <c r="B228" s="116" t="s">
        <v>174</v>
      </c>
      <c r="C228" s="29" t="s">
        <v>174</v>
      </c>
      <c r="D228" s="29" t="s">
        <v>174</v>
      </c>
      <c r="E228" s="29" t="s">
        <v>174</v>
      </c>
      <c r="F228" s="29" t="s">
        <v>174</v>
      </c>
      <c r="G228" s="119" t="s">
        <v>174</v>
      </c>
      <c r="H228" s="29" t="s">
        <v>174</v>
      </c>
      <c r="I228" s="29" t="s">
        <v>174</v>
      </c>
      <c r="J228" s="29" t="s">
        <v>174</v>
      </c>
      <c r="K228" s="29" t="s">
        <v>174</v>
      </c>
      <c r="L228" s="29" t="s">
        <v>174</v>
      </c>
      <c r="M228" s="29" t="s">
        <v>174</v>
      </c>
      <c r="N228" s="29" t="s">
        <v>174</v>
      </c>
      <c r="O228" s="29" t="s">
        <v>174</v>
      </c>
      <c r="P228" s="29" t="s">
        <v>174</v>
      </c>
      <c r="Q228" s="29" t="s">
        <v>174</v>
      </c>
      <c r="R228" s="29" t="s">
        <v>174</v>
      </c>
      <c r="S228" s="29" t="s">
        <v>174</v>
      </c>
      <c r="T228" s="29" t="s">
        <v>174</v>
      </c>
      <c r="U228" s="29" t="s">
        <v>174</v>
      </c>
      <c r="V228" s="29" t="s">
        <v>174</v>
      </c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R228" s="37"/>
      <c r="BS228" s="37"/>
      <c r="BT228" s="37"/>
      <c r="BU228" s="37"/>
      <c r="BV228" s="37"/>
      <c r="BW228" s="37"/>
      <c r="BX228" s="37"/>
      <c r="BY228" s="37"/>
      <c r="BZ228" s="37"/>
      <c r="CA228" s="37"/>
      <c r="CB228" s="37"/>
      <c r="CC228" s="37"/>
      <c r="CD228" s="37"/>
      <c r="CE228" s="37"/>
      <c r="CF228" s="37"/>
      <c r="CG228" s="37"/>
      <c r="CH228" s="37"/>
      <c r="CI228" s="37"/>
      <c r="CJ228" s="37"/>
      <c r="CK228" s="37"/>
      <c r="CL228" s="37"/>
      <c r="CM228" s="37"/>
      <c r="CN228" s="37"/>
      <c r="CO228" s="37"/>
      <c r="CP228" s="37"/>
      <c r="CQ228" s="37"/>
      <c r="CR228" s="37"/>
      <c r="CS228" s="37"/>
      <c r="CT228" s="37"/>
      <c r="CU228" s="37"/>
      <c r="CV228" s="37"/>
      <c r="CW228" s="37"/>
      <c r="CX228" s="37"/>
      <c r="CY228" s="37"/>
      <c r="CZ228" s="37"/>
      <c r="DA228" s="37"/>
      <c r="DB228" s="37"/>
      <c r="DC228" s="37"/>
      <c r="DD228" s="37"/>
      <c r="DE228" s="37"/>
      <c r="DF228" s="37"/>
      <c r="DG228" s="37"/>
      <c r="DH228" s="37"/>
      <c r="DI228" s="37"/>
      <c r="DJ228" s="37"/>
      <c r="DK228" s="37"/>
      <c r="DL228" s="37"/>
      <c r="DM228" s="37"/>
      <c r="DN228" s="37"/>
      <c r="DO228" s="37"/>
      <c r="DP228" s="37"/>
      <c r="DQ228" s="37"/>
      <c r="DR228" s="37"/>
      <c r="DS228" s="37"/>
      <c r="DT228" s="37"/>
      <c r="DU228" s="37"/>
      <c r="DV228" s="37"/>
      <c r="DW228" s="37"/>
      <c r="DX228" s="37"/>
      <c r="DY228" s="37"/>
      <c r="DZ228" s="37"/>
      <c r="EA228" s="37"/>
      <c r="EB228" s="37"/>
      <c r="EC228" s="37"/>
      <c r="ED228" s="37"/>
      <c r="EE228" s="37"/>
      <c r="EF228" s="37"/>
      <c r="EG228" s="37"/>
      <c r="EH228" s="37"/>
      <c r="EI228" s="37"/>
      <c r="EJ228" s="37"/>
      <c r="EK228" s="37"/>
      <c r="EL228" s="37"/>
      <c r="EM228" s="37"/>
      <c r="EN228" s="37"/>
      <c r="EO228" s="37"/>
      <c r="EP228" s="37"/>
      <c r="EQ228" s="37"/>
      <c r="ER228" s="37"/>
      <c r="ES228" s="37"/>
      <c r="ET228" s="37"/>
    </row>
    <row r="229" spans="1:150" s="14" customFormat="1" ht="15.95" customHeight="1" x14ac:dyDescent="0.25">
      <c r="B229" s="116">
        <f>'Os juros sobre juros'!$B$410</f>
        <v>15</v>
      </c>
      <c r="C229" s="41">
        <f>'Os juros sobre juros'!$C$410</f>
        <v>955.62681039117183</v>
      </c>
      <c r="D229" s="2">
        <f>'Os juros sobre juros'!$D$410</f>
        <v>502.96147915324838</v>
      </c>
      <c r="E229" s="41">
        <f>'Os juros sobre juros'!$E$410</f>
        <v>452.66533123792345</v>
      </c>
      <c r="F229" s="48">
        <f>'Os juros sobre juros'!$F$410</f>
        <v>0.8999999999999998</v>
      </c>
      <c r="G229" s="118">
        <f>'Os juros sobre juros'!$G$410</f>
        <v>0</v>
      </c>
      <c r="H229" s="41">
        <f>'Os juros sobre juros'!$H$410</f>
        <v>30.1776887491949</v>
      </c>
      <c r="I229" s="41">
        <f>'Os juros sobre juros'!$I$410</f>
        <v>0</v>
      </c>
      <c r="J229" s="41">
        <f>'Os juros sobre juros'!$J$410</f>
        <v>30.1776887491949</v>
      </c>
      <c r="K229" s="41">
        <f>'Os juros sobre juros'!$K$410</f>
        <v>30.1776887491949</v>
      </c>
      <c r="L229" s="41">
        <f>'Os juros sobre juros'!$L$410</f>
        <v>30.1776887491949</v>
      </c>
      <c r="M229" s="41">
        <f>'Os juros sobre juros'!$M$410</f>
        <v>0</v>
      </c>
      <c r="N229" s="41">
        <f>'Os juros sobre juros'!$N$410</f>
        <v>30.1776887491949</v>
      </c>
      <c r="O229" s="29" t="s">
        <v>174</v>
      </c>
      <c r="P229" s="41">
        <f>'Os juros sobre juros'!$BK$410</f>
        <v>422.48764248872845</v>
      </c>
      <c r="Q229" s="41">
        <f>'Os juros sobre juros'!$BL$410</f>
        <v>30.1776887491949</v>
      </c>
      <c r="R229" s="41">
        <f>'Os juros sobre juros'!$BM$410</f>
        <v>0</v>
      </c>
      <c r="S229" s="41">
        <f>'Os juros sobre juros'!$BN$410</f>
        <v>30.1776887491949</v>
      </c>
      <c r="T229" s="41">
        <f>'Os juros sobre juros'!$BO$410</f>
        <v>452.66533123792334</v>
      </c>
      <c r="U229" s="41">
        <f>'Os juros sobre juros'!$BP$410</f>
        <v>0</v>
      </c>
      <c r="V229" s="41">
        <f>'Os juros sobre juros'!$BQ$410</f>
        <v>452.66533123792334</v>
      </c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R229" s="37"/>
      <c r="BS229" s="37"/>
      <c r="BT229" s="37"/>
      <c r="BU229" s="37"/>
      <c r="BV229" s="37"/>
      <c r="BW229" s="37"/>
      <c r="BX229" s="37"/>
      <c r="BY229" s="37"/>
      <c r="BZ229" s="37"/>
      <c r="CA229" s="37"/>
      <c r="CB229" s="37"/>
      <c r="CC229" s="37"/>
      <c r="CD229" s="37"/>
      <c r="CE229" s="37"/>
      <c r="CF229" s="37"/>
      <c r="CG229" s="37"/>
      <c r="CH229" s="37"/>
      <c r="CI229" s="37"/>
      <c r="CJ229" s="37"/>
      <c r="CK229" s="37"/>
      <c r="CL229" s="37"/>
      <c r="CM229" s="37"/>
      <c r="CN229" s="37"/>
      <c r="CO229" s="37"/>
      <c r="CP229" s="37"/>
      <c r="CQ229" s="37"/>
      <c r="CR229" s="37"/>
      <c r="CS229" s="37"/>
      <c r="CT229" s="37"/>
      <c r="CU229" s="37"/>
      <c r="CV229" s="37"/>
      <c r="CW229" s="37"/>
      <c r="CX229" s="37"/>
      <c r="CY229" s="37"/>
      <c r="CZ229" s="37"/>
      <c r="DA229" s="37"/>
      <c r="DB229" s="37"/>
      <c r="DC229" s="37"/>
      <c r="DD229" s="37"/>
      <c r="DE229" s="37"/>
      <c r="DF229" s="37"/>
      <c r="DG229" s="37"/>
      <c r="DH229" s="37"/>
      <c r="DI229" s="37"/>
      <c r="DJ229" s="37"/>
      <c r="DK229" s="37"/>
      <c r="DL229" s="37"/>
      <c r="DM229" s="37"/>
      <c r="DN229" s="37"/>
      <c r="DO229" s="37"/>
      <c r="DP229" s="37"/>
      <c r="DQ229" s="37"/>
      <c r="DR229" s="37"/>
      <c r="DS229" s="37"/>
      <c r="DT229" s="37"/>
      <c r="DU229" s="37"/>
      <c r="DV229" s="37"/>
      <c r="DW229" s="37"/>
      <c r="DX229" s="37"/>
      <c r="DY229" s="37"/>
      <c r="DZ229" s="37"/>
      <c r="EA229" s="37"/>
      <c r="EB229" s="37"/>
      <c r="EC229" s="37"/>
      <c r="ED229" s="37"/>
      <c r="EE229" s="37"/>
      <c r="EF229" s="37"/>
      <c r="EG229" s="37"/>
      <c r="EH229" s="37"/>
      <c r="EI229" s="37"/>
      <c r="EJ229" s="37"/>
      <c r="EK229" s="37"/>
      <c r="EL229" s="37"/>
      <c r="EM229" s="37"/>
      <c r="EN229" s="37"/>
      <c r="EO229" s="37"/>
      <c r="EP229" s="37"/>
      <c r="EQ229" s="37"/>
      <c r="ER229" s="37"/>
      <c r="ES229" s="37"/>
      <c r="ET229" s="37"/>
    </row>
    <row r="230" spans="1:150" s="14" customFormat="1" ht="15.95" customHeight="1" x14ac:dyDescent="0.25">
      <c r="B230" s="117" t="s">
        <v>18</v>
      </c>
      <c r="C230" s="98">
        <f>'Os juros sobre juros'!$C$411</f>
        <v>14334.402155867576</v>
      </c>
      <c r="D230" s="98">
        <f>'Os juros sobre juros'!$D$411</f>
        <v>10000</v>
      </c>
      <c r="E230" s="98">
        <f>'Os juros sobre juros'!$E$411</f>
        <v>4334.4021558675759</v>
      </c>
      <c r="F230" s="76"/>
      <c r="G230" s="120"/>
      <c r="H230" s="98">
        <f>'Os juros sobre juros'!$H$411</f>
        <v>600.00000000000011</v>
      </c>
      <c r="I230" s="98">
        <f>'Os juros sobre juros'!$I$411</f>
        <v>0</v>
      </c>
      <c r="J230" s="98">
        <f>'Os juros sobre juros'!$J$411</f>
        <v>600.00000000000011</v>
      </c>
      <c r="K230" s="76"/>
      <c r="L230" s="98">
        <f>'Os juros sobre juros'!$L$411</f>
        <v>545.90791639295253</v>
      </c>
      <c r="M230" s="98">
        <f>'Os juros sobre juros'!$M$411</f>
        <v>0</v>
      </c>
      <c r="N230" s="98">
        <f>'Os juros sobre juros'!$N$411</f>
        <v>545.90791639295253</v>
      </c>
      <c r="O230" s="29" t="s">
        <v>174</v>
      </c>
      <c r="P230" s="98"/>
      <c r="Q230" s="98">
        <f>'Os juros sobre juros'!$BL$411</f>
        <v>30.1776887491949</v>
      </c>
      <c r="R230" s="98">
        <f>'Os juros sobre juros'!$BM$411</f>
        <v>0</v>
      </c>
      <c r="S230" s="98">
        <f>'Os juros sobre juros'!$BN$411</f>
        <v>30.1776887491949</v>
      </c>
      <c r="T230" s="98">
        <f>'Os juros sobre juros'!$BO$411</f>
        <v>4334.4021558675768</v>
      </c>
      <c r="U230" s="98">
        <f>'Os juros sobre juros'!$BP$411</f>
        <v>0</v>
      </c>
      <c r="V230" s="98">
        <f>'Os juros sobre juros'!$BQ$411</f>
        <v>4334.4021558675768</v>
      </c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R230" s="37"/>
      <c r="BS230" s="37"/>
      <c r="BT230" s="37"/>
      <c r="BU230" s="37"/>
      <c r="BV230" s="37"/>
      <c r="BW230" s="37"/>
      <c r="BX230" s="37"/>
      <c r="BY230" s="37"/>
      <c r="BZ230" s="37"/>
      <c r="CA230" s="37"/>
      <c r="CB230" s="37"/>
      <c r="CC230" s="37"/>
      <c r="CD230" s="37"/>
      <c r="CE230" s="37"/>
      <c r="CF230" s="37"/>
      <c r="CG230" s="37"/>
      <c r="CH230" s="37"/>
      <c r="CI230" s="37"/>
      <c r="CJ230" s="37"/>
      <c r="CK230" s="37"/>
      <c r="CL230" s="37"/>
      <c r="CM230" s="37"/>
      <c r="CN230" s="37"/>
      <c r="CO230" s="37"/>
      <c r="CP230" s="37"/>
      <c r="CQ230" s="37"/>
      <c r="CR230" s="37"/>
      <c r="CS230" s="37"/>
      <c r="CT230" s="37"/>
      <c r="CU230" s="37"/>
      <c r="CV230" s="37"/>
      <c r="CW230" s="37"/>
      <c r="CX230" s="37"/>
      <c r="CY230" s="37"/>
      <c r="CZ230" s="37"/>
      <c r="DA230" s="37"/>
      <c r="DB230" s="37"/>
      <c r="DC230" s="37"/>
      <c r="DD230" s="37"/>
      <c r="DE230" s="37"/>
      <c r="DF230" s="37"/>
      <c r="DG230" s="37"/>
      <c r="DH230" s="37"/>
      <c r="DI230" s="37"/>
      <c r="DJ230" s="37"/>
      <c r="DK230" s="37"/>
      <c r="DL230" s="37"/>
      <c r="DM230" s="37"/>
      <c r="DN230" s="37"/>
      <c r="DO230" s="37"/>
      <c r="DP230" s="37"/>
      <c r="DQ230" s="37"/>
      <c r="DR230" s="37"/>
      <c r="DS230" s="37"/>
      <c r="DT230" s="37"/>
      <c r="DU230" s="37"/>
      <c r="DV230" s="37"/>
      <c r="DW230" s="37"/>
      <c r="DX230" s="37"/>
      <c r="DY230" s="37"/>
      <c r="DZ230" s="37"/>
      <c r="EA230" s="37"/>
      <c r="EB230" s="37"/>
      <c r="EC230" s="37"/>
      <c r="ED230" s="37"/>
      <c r="EE230" s="37"/>
      <c r="EF230" s="37"/>
      <c r="EG230" s="37"/>
      <c r="EH230" s="37"/>
      <c r="EI230" s="37"/>
      <c r="EJ230" s="37"/>
      <c r="EK230" s="37"/>
      <c r="EL230" s="37"/>
      <c r="EM230" s="37"/>
      <c r="EN230" s="37"/>
      <c r="EO230" s="37"/>
      <c r="EP230" s="37"/>
      <c r="EQ230" s="37"/>
      <c r="ER230" s="37"/>
      <c r="ES230" s="37"/>
      <c r="ET230" s="37"/>
    </row>
    <row r="231" spans="1:150" s="14" customFormat="1" ht="15.95" customHeight="1" x14ac:dyDescent="0.25">
      <c r="A231" s="70"/>
      <c r="B231" s="69"/>
      <c r="C231" s="69"/>
      <c r="D231" s="69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</row>
    <row r="232" spans="1:150" ht="24.95" customHeight="1" x14ac:dyDescent="0.25">
      <c r="B232" s="114" t="s">
        <v>107</v>
      </c>
    </row>
    <row r="233" spans="1:150" s="14" customFormat="1" ht="15.95" customHeight="1" x14ac:dyDescent="0.25">
      <c r="B233" s="25" t="s">
        <v>356</v>
      </c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</row>
    <row r="234" spans="1:150" s="14" customFormat="1" ht="15.95" customHeight="1" x14ac:dyDescent="0.25">
      <c r="B234" s="14" t="s">
        <v>346</v>
      </c>
    </row>
    <row r="235" spans="1:150" s="14" customFormat="1" ht="15.95" customHeight="1" x14ac:dyDescent="0.25">
      <c r="B235" s="14" t="s">
        <v>347</v>
      </c>
    </row>
    <row r="236" spans="1:150" s="14" customFormat="1" ht="15.95" customHeight="1" x14ac:dyDescent="0.25">
      <c r="B236" s="14" t="s">
        <v>348</v>
      </c>
    </row>
    <row r="237" spans="1:150" s="14" customFormat="1" ht="15.95" customHeight="1" x14ac:dyDescent="0.25"/>
    <row r="238" spans="1:150" s="14" customFormat="1" ht="15.95" customHeight="1" x14ac:dyDescent="0.25">
      <c r="B238" s="14" t="s">
        <v>362</v>
      </c>
      <c r="E238" s="41">
        <f>'Os juros sobre juros'!$E$419</f>
        <v>4334.4021558675759</v>
      </c>
      <c r="G238" s="41">
        <f>'Os juros sobre juros'!$G$419</f>
        <v>4334.4021558675768</v>
      </c>
      <c r="I238" s="41">
        <f>'Os juros sobre juros'!$I$419</f>
        <v>0</v>
      </c>
    </row>
    <row r="239" spans="1:150" s="14" customFormat="1" ht="15.95" customHeight="1" x14ac:dyDescent="0.25">
      <c r="E239" s="65" t="s">
        <v>363</v>
      </c>
      <c r="G239" s="65" t="s">
        <v>20</v>
      </c>
      <c r="I239" s="14" t="s">
        <v>21</v>
      </c>
    </row>
    <row r="240" spans="1:150" s="14" customFormat="1" ht="15.95" customHeight="1" x14ac:dyDescent="0.25">
      <c r="B240" s="25" t="s">
        <v>108</v>
      </c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</row>
    <row r="241" spans="1:15" s="14" customFormat="1" ht="15.95" customHeight="1" x14ac:dyDescent="0.25">
      <c r="B241" s="25" t="s">
        <v>109</v>
      </c>
    </row>
    <row r="242" spans="1:15" s="14" customFormat="1" ht="15.95" customHeight="1" x14ac:dyDescent="0.25">
      <c r="B242" s="14" t="s">
        <v>110</v>
      </c>
    </row>
    <row r="243" spans="1:15" s="14" customFormat="1" ht="15.95" customHeight="1" x14ac:dyDescent="0.25">
      <c r="B243" s="14" t="s">
        <v>323</v>
      </c>
    </row>
    <row r="244" spans="1:15" s="14" customFormat="1" ht="15.95" customHeight="1" x14ac:dyDescent="0.25">
      <c r="B244" s="14" t="s">
        <v>384</v>
      </c>
    </row>
    <row r="245" spans="1:15" s="14" customFormat="1" ht="15.95" customHeight="1" x14ac:dyDescent="0.25">
      <c r="B245" s="14" t="s">
        <v>111</v>
      </c>
    </row>
    <row r="246" spans="1:15" s="14" customFormat="1" ht="15.95" customHeight="1" x14ac:dyDescent="0.25">
      <c r="B246" s="14" t="s">
        <v>112</v>
      </c>
    </row>
    <row r="247" spans="1:15" s="14" customFormat="1" ht="15.95" customHeight="1" x14ac:dyDescent="0.25">
      <c r="B247" s="14" t="s">
        <v>323</v>
      </c>
    </row>
    <row r="248" spans="1:15" s="14" customFormat="1" ht="15.95" customHeight="1" x14ac:dyDescent="0.25">
      <c r="B248" s="14" t="s">
        <v>324</v>
      </c>
    </row>
    <row r="249" spans="1:15" s="14" customFormat="1" ht="15.95" customHeight="1" x14ac:dyDescent="0.25">
      <c r="B249" s="14" t="s">
        <v>113</v>
      </c>
    </row>
    <row r="250" spans="1:15" s="14" customFormat="1" ht="15.95" customHeight="1" x14ac:dyDescent="0.25">
      <c r="O250" s="16"/>
    </row>
    <row r="251" spans="1:15" s="14" customFormat="1" ht="24.95" customHeight="1" x14ac:dyDescent="0.25">
      <c r="A251" s="112" t="s">
        <v>350</v>
      </c>
      <c r="B251" s="25"/>
    </row>
    <row r="252" spans="1:15" s="14" customFormat="1" ht="15.95" customHeight="1" x14ac:dyDescent="0.25">
      <c r="B252" s="14" t="s">
        <v>358</v>
      </c>
    </row>
    <row r="253" spans="1:15" s="14" customFormat="1" ht="15.95" customHeight="1" x14ac:dyDescent="0.25">
      <c r="B253" s="14" t="s">
        <v>349</v>
      </c>
    </row>
    <row r="254" spans="1:15" s="14" customFormat="1" ht="15.95" customHeight="1" x14ac:dyDescent="0.25"/>
    <row r="255" spans="1:15" s="14" customFormat="1" ht="24.95" customHeight="1" x14ac:dyDescent="0.25">
      <c r="B255" s="115" t="s">
        <v>267</v>
      </c>
      <c r="G255" s="1"/>
      <c r="H255" s="1"/>
      <c r="I255" s="1"/>
    </row>
    <row r="256" spans="1:15" s="14" customFormat="1" ht="15.95" customHeight="1" x14ac:dyDescent="0.25">
      <c r="B256" s="104" t="s">
        <v>11</v>
      </c>
      <c r="C256" s="104" t="s">
        <v>12</v>
      </c>
      <c r="D256" s="104" t="s">
        <v>13</v>
      </c>
      <c r="E256" s="104" t="s">
        <v>19</v>
      </c>
      <c r="F256" s="104" t="s">
        <v>173</v>
      </c>
    </row>
    <row r="257" spans="2:9" s="14" customFormat="1" ht="15.95" customHeight="1" x14ac:dyDescent="0.25">
      <c r="B257" s="105" t="s">
        <v>269</v>
      </c>
      <c r="C257" s="41">
        <f>'Os juros sobre juros'!$C$59</f>
        <v>1029.6276395531263</v>
      </c>
      <c r="D257" s="42">
        <f>'Os juros sobre juros'!$D$59</f>
        <v>15444.414593296895</v>
      </c>
      <c r="E257" s="42">
        <f>'Os juros sobre juros'!$E$59</f>
        <v>10000</v>
      </c>
      <c r="F257" s="42">
        <f>'Os juros sobre juros'!$F$59</f>
        <v>5444.414593296895</v>
      </c>
    </row>
    <row r="258" spans="2:9" s="14" customFormat="1" ht="15.95" customHeight="1" x14ac:dyDescent="0.25">
      <c r="B258" s="105" t="s">
        <v>268</v>
      </c>
      <c r="C258" s="41">
        <f>'Os juros sobre juros'!$C$60</f>
        <v>955.62681039117183</v>
      </c>
      <c r="D258" s="42">
        <f>'Os juros sobre juros'!$D$60</f>
        <v>14334.402155867578</v>
      </c>
      <c r="E258" s="42">
        <f>'Os juros sobre juros'!$E$60</f>
        <v>10000</v>
      </c>
      <c r="F258" s="42">
        <f>'Os juros sobre juros'!$F$60</f>
        <v>4334.4021558675777</v>
      </c>
    </row>
    <row r="259" spans="2:9" s="14" customFormat="1" ht="15.95" customHeight="1" x14ac:dyDescent="0.25">
      <c r="B259" s="52"/>
      <c r="C259" s="46"/>
      <c r="D259" s="46"/>
      <c r="E259" s="46"/>
    </row>
    <row r="260" spans="2:9" s="14" customFormat="1" ht="15.95" customHeight="1" x14ac:dyDescent="0.25">
      <c r="B260" s="25" t="s">
        <v>359</v>
      </c>
    </row>
    <row r="261" spans="2:9" s="14" customFormat="1" ht="15.95" customHeight="1" x14ac:dyDescent="0.25">
      <c r="B261" s="14" t="s">
        <v>360</v>
      </c>
    </row>
    <row r="262" spans="2:9" s="14" customFormat="1" ht="15.95" customHeight="1" x14ac:dyDescent="0.25"/>
    <row r="263" spans="2:9" s="14" customFormat="1" ht="24.95" customHeight="1" x14ac:dyDescent="0.25">
      <c r="B263" s="115" t="s">
        <v>164</v>
      </c>
      <c r="G263" s="1"/>
      <c r="H263" s="1"/>
      <c r="I263" s="1"/>
    </row>
    <row r="264" spans="2:9" s="14" customFormat="1" ht="15.95" customHeight="1" x14ac:dyDescent="0.25">
      <c r="B264" s="173" t="s">
        <v>11</v>
      </c>
      <c r="C264" s="173" t="s">
        <v>12</v>
      </c>
      <c r="D264" s="173" t="s">
        <v>13</v>
      </c>
      <c r="E264" s="173" t="s">
        <v>19</v>
      </c>
      <c r="F264" s="187" t="s">
        <v>25</v>
      </c>
      <c r="G264" s="189"/>
      <c r="H264" s="188"/>
    </row>
    <row r="265" spans="2:9" s="14" customFormat="1" ht="15.95" customHeight="1" x14ac:dyDescent="0.25">
      <c r="B265" s="174"/>
      <c r="C265" s="174"/>
      <c r="D265" s="174"/>
      <c r="E265" s="174"/>
      <c r="F265" s="104" t="s">
        <v>20</v>
      </c>
      <c r="G265" s="104" t="s">
        <v>21</v>
      </c>
      <c r="H265" s="104" t="s">
        <v>57</v>
      </c>
    </row>
    <row r="266" spans="2:9" s="14" customFormat="1" ht="15.95" customHeight="1" x14ac:dyDescent="0.25">
      <c r="B266" s="105" t="s">
        <v>269</v>
      </c>
      <c r="C266" s="41">
        <f>'Os juros sobre juros'!$C$479</f>
        <v>1029.6276395531263</v>
      </c>
      <c r="D266" s="41">
        <f>'Os juros sobre juros'!$D$479</f>
        <v>15444.414593296895</v>
      </c>
      <c r="E266" s="41">
        <f>'Os juros sobre juros'!$E$479</f>
        <v>10000</v>
      </c>
      <c r="F266" s="41">
        <f>'Os juros sobre juros'!$F$479</f>
        <v>4155.5854067030868</v>
      </c>
      <c r="G266" s="41">
        <f>'Os juros sobre juros'!$G$479</f>
        <v>1288.8291865938108</v>
      </c>
      <c r="H266" s="41">
        <f>'Os juros sobre juros'!$H$479</f>
        <v>5444.414593296895</v>
      </c>
    </row>
    <row r="267" spans="2:9" s="14" customFormat="1" ht="15.95" customHeight="1" x14ac:dyDescent="0.25">
      <c r="B267" s="105" t="s">
        <v>268</v>
      </c>
      <c r="C267" s="41">
        <f>'Os juros sobre juros'!$C$480</f>
        <v>955.62681039117183</v>
      </c>
      <c r="D267" s="41">
        <f>'Os juros sobre juros'!$D$480</f>
        <v>14334.402155867578</v>
      </c>
      <c r="E267" s="41">
        <f>'Os juros sobre juros'!$E$480</f>
        <v>10000</v>
      </c>
      <c r="F267" s="41">
        <f>'Os juros sobre juros'!$F$480</f>
        <v>4334.4021558675768</v>
      </c>
      <c r="G267" s="41">
        <f>'Os juros sobre juros'!$G$480</f>
        <v>0</v>
      </c>
      <c r="H267" s="41">
        <f>'Os juros sobre juros'!$H$480</f>
        <v>4334.4021558675777</v>
      </c>
    </row>
    <row r="268" spans="2:9" s="14" customFormat="1" ht="15.95" customHeight="1" x14ac:dyDescent="0.25">
      <c r="B268" s="52"/>
      <c r="C268" s="46"/>
      <c r="D268" s="46"/>
      <c r="E268" s="46"/>
    </row>
    <row r="269" spans="2:9" s="14" customFormat="1" ht="15.95" customHeight="1" x14ac:dyDescent="0.25">
      <c r="B269" s="25" t="s">
        <v>377</v>
      </c>
    </row>
    <row r="270" spans="2:9" s="14" customFormat="1" ht="15.95" customHeight="1" x14ac:dyDescent="0.25">
      <c r="B270" s="25" t="s">
        <v>242</v>
      </c>
    </row>
    <row r="271" spans="2:9" s="14" customFormat="1" ht="15.95" customHeight="1" x14ac:dyDescent="0.25"/>
    <row r="272" spans="2:9" s="14" customFormat="1" ht="19.5" customHeight="1" x14ac:dyDescent="0.25">
      <c r="B272" s="25"/>
      <c r="C272" s="124">
        <f>'Os juros sobre juros'!$C$485</f>
        <v>1288.8291865938108</v>
      </c>
    </row>
    <row r="273" spans="1:12" s="14" customFormat="1" ht="15.95" customHeight="1" x14ac:dyDescent="0.25"/>
    <row r="274" spans="1:12" ht="15.95" customHeight="1" x14ac:dyDescent="0.25">
      <c r="B274" s="25" t="s">
        <v>378</v>
      </c>
    </row>
    <row r="275" spans="1:12" ht="15.95" customHeight="1" x14ac:dyDescent="0.25">
      <c r="B275" s="25" t="s">
        <v>327</v>
      </c>
    </row>
    <row r="276" spans="1:12" ht="15.95" customHeight="1" x14ac:dyDescent="0.25"/>
    <row r="277" spans="1:12" ht="23.25" customHeight="1" x14ac:dyDescent="0.25">
      <c r="C277" s="124">
        <f>'Os juros sobre juros'!$C$490</f>
        <v>0</v>
      </c>
    </row>
    <row r="278" spans="1:12" ht="15.95" customHeight="1" x14ac:dyDescent="0.25"/>
    <row r="279" spans="1:12" s="30" customFormat="1" ht="24.95" customHeight="1" x14ac:dyDescent="0.25">
      <c r="A279" s="111" t="s">
        <v>402</v>
      </c>
    </row>
    <row r="280" spans="1:12" s="14" customFormat="1" ht="15.95" customHeight="1" x14ac:dyDescent="0.25"/>
    <row r="281" spans="1:12" s="14" customFormat="1" ht="24.95" customHeight="1" x14ac:dyDescent="0.25">
      <c r="A281" s="112" t="s">
        <v>374</v>
      </c>
    </row>
    <row r="282" spans="1:12" s="14" customFormat="1" ht="15.95" customHeight="1" x14ac:dyDescent="0.25">
      <c r="B282" s="14" t="s">
        <v>50</v>
      </c>
    </row>
    <row r="283" spans="1:12" s="14" customFormat="1" ht="15.95" customHeight="1" x14ac:dyDescent="0.25">
      <c r="B283" s="14" t="s">
        <v>175</v>
      </c>
    </row>
    <row r="284" spans="1:12" s="14" customFormat="1" ht="15.95" customHeight="1" x14ac:dyDescent="0.25">
      <c r="B284" s="14" t="s">
        <v>176</v>
      </c>
    </row>
    <row r="285" spans="1:12" ht="15.95" customHeight="1" x14ac:dyDescent="0.25"/>
    <row r="286" spans="1:12" ht="24.95" customHeight="1" x14ac:dyDescent="0.25">
      <c r="B286" s="113" t="s">
        <v>330</v>
      </c>
      <c r="C286" s="12"/>
      <c r="D286" s="12"/>
      <c r="E286" s="12"/>
      <c r="F286" s="11"/>
      <c r="L286" s="6"/>
    </row>
    <row r="287" spans="1:12" ht="15.95" customHeight="1" x14ac:dyDescent="0.25"/>
    <row r="288" spans="1:12" s="14" customFormat="1" ht="24.95" customHeight="1" x14ac:dyDescent="0.25">
      <c r="A288" s="88"/>
      <c r="C288" s="114" t="s">
        <v>237</v>
      </c>
    </row>
    <row r="289" spans="1:15" s="37" customFormat="1" ht="15.95" customHeight="1" x14ac:dyDescent="0.25">
      <c r="A289" s="15"/>
    </row>
    <row r="290" spans="1:15" s="14" customFormat="1" ht="24.95" customHeight="1" x14ac:dyDescent="0.25">
      <c r="C290" s="115" t="s">
        <v>328</v>
      </c>
    </row>
    <row r="291" spans="1:15" s="14" customFormat="1" ht="15.95" customHeight="1" x14ac:dyDescent="0.25">
      <c r="C291" s="176" t="s">
        <v>11</v>
      </c>
      <c r="D291" s="185"/>
      <c r="E291" s="104"/>
      <c r="F291" s="104" t="s">
        <v>261</v>
      </c>
      <c r="H291" s="30"/>
      <c r="I291" s="30"/>
      <c r="J291" s="30"/>
      <c r="K291" s="16"/>
    </row>
    <row r="292" spans="1:15" ht="15.95" customHeight="1" x14ac:dyDescent="0.25">
      <c r="C292" s="186" t="s">
        <v>2</v>
      </c>
      <c r="D292" s="186"/>
      <c r="E292" s="90" t="s">
        <v>3</v>
      </c>
      <c r="F292" s="91">
        <f>'O duodécuplo'!$F$93</f>
        <v>0.06</v>
      </c>
      <c r="G292" s="14"/>
    </row>
    <row r="293" spans="1:15" ht="15.95" customHeight="1" x14ac:dyDescent="0.25">
      <c r="C293" s="186" t="s">
        <v>7</v>
      </c>
      <c r="D293" s="186"/>
      <c r="E293" s="90" t="s">
        <v>8</v>
      </c>
      <c r="F293" s="91">
        <f>'O duodécuplo'!$F$94</f>
        <v>0.72</v>
      </c>
      <c r="G293" s="14"/>
    </row>
    <row r="294" spans="1:15" ht="15.95" customHeight="1" x14ac:dyDescent="0.25">
      <c r="C294" s="186" t="s">
        <v>9</v>
      </c>
      <c r="D294" s="186"/>
      <c r="E294" s="90" t="s">
        <v>10</v>
      </c>
      <c r="F294" s="91">
        <f>'O duodécuplo'!$F$95</f>
        <v>1.0121964718355518</v>
      </c>
      <c r="G294" s="14"/>
    </row>
    <row r="295" spans="1:15" s="14" customFormat="1" ht="15.95" customHeight="1" x14ac:dyDescent="0.25"/>
    <row r="296" spans="1:15" s="14" customFormat="1" ht="15.95" customHeight="1" x14ac:dyDescent="0.25">
      <c r="B296" s="14" t="s">
        <v>372</v>
      </c>
    </row>
    <row r="297" spans="1:15" s="14" customFormat="1" ht="15.95" customHeight="1" x14ac:dyDescent="0.25">
      <c r="B297" s="14" t="s">
        <v>373</v>
      </c>
    </row>
    <row r="298" spans="1:15" ht="15.95" customHeight="1" x14ac:dyDescent="0.25"/>
    <row r="299" spans="1:15" s="14" customFormat="1" ht="24.95" customHeight="1" x14ac:dyDescent="0.25">
      <c r="B299" s="115" t="s">
        <v>291</v>
      </c>
      <c r="I299" s="22"/>
    </row>
    <row r="300" spans="1:15" s="14" customFormat="1" ht="20.100000000000001" customHeight="1" x14ac:dyDescent="0.25">
      <c r="B300" s="144" t="s">
        <v>14</v>
      </c>
      <c r="C300" s="144" t="s">
        <v>12</v>
      </c>
      <c r="D300" s="144" t="s">
        <v>15</v>
      </c>
      <c r="E300" s="145" t="s">
        <v>62</v>
      </c>
      <c r="F300" s="145"/>
      <c r="G300" s="145" t="s">
        <v>89</v>
      </c>
      <c r="H300" s="145"/>
      <c r="J300" s="145" t="s">
        <v>20</v>
      </c>
      <c r="K300" s="145"/>
      <c r="M300" s="145" t="s">
        <v>90</v>
      </c>
      <c r="N300" s="145"/>
    </row>
    <row r="301" spans="1:15" s="14" customFormat="1" ht="33" customHeight="1" x14ac:dyDescent="0.25">
      <c r="B301" s="144"/>
      <c r="C301" s="144"/>
      <c r="D301" s="144"/>
      <c r="E301" s="103" t="s">
        <v>43</v>
      </c>
      <c r="F301" s="103" t="s">
        <v>61</v>
      </c>
      <c r="G301" s="103" t="s">
        <v>43</v>
      </c>
      <c r="H301" s="103" t="s">
        <v>61</v>
      </c>
      <c r="J301" s="103" t="s">
        <v>43</v>
      </c>
      <c r="K301" s="103" t="s">
        <v>61</v>
      </c>
      <c r="M301" s="103" t="s">
        <v>43</v>
      </c>
      <c r="N301" s="103" t="s">
        <v>61</v>
      </c>
    </row>
    <row r="302" spans="1:15" ht="21" customHeight="1" x14ac:dyDescent="0.25">
      <c r="B302" s="92">
        <f>'O duodécuplo'!$B$103</f>
        <v>12</v>
      </c>
      <c r="C302" s="2">
        <f>'O duodécuplo'!$C$103</f>
        <v>1029.6276395531263</v>
      </c>
      <c r="D302" s="93">
        <f>'O duodécuplo'!$D$103</f>
        <v>511.69339275000647</v>
      </c>
      <c r="E302" s="93">
        <f>'O duodécuplo'!$E$103</f>
        <v>30.701603565000386</v>
      </c>
      <c r="F302" s="94">
        <f>'O duodécuplo'!$F$103</f>
        <v>0.06</v>
      </c>
      <c r="G302" s="93">
        <f>'O duodécuplo'!$G$103</f>
        <v>517.93424680311978</v>
      </c>
      <c r="H302" s="94">
        <f>'O duodécuplo'!$H$103</f>
        <v>1.0121964718355516</v>
      </c>
      <c r="J302" s="93">
        <f>'O duodécuplo'!$J$103</f>
        <v>368.41924278000459</v>
      </c>
      <c r="K302" s="94">
        <f>'O duodécuplo'!$K$103</f>
        <v>0.71999999999999986</v>
      </c>
      <c r="M302" s="93">
        <f>'O duodécuplo'!$M$103</f>
        <v>149.51500402311444</v>
      </c>
      <c r="N302" s="106">
        <f>'O duodécuplo'!$N$103</f>
        <v>0.29219647183555031</v>
      </c>
    </row>
    <row r="303" spans="1:15" s="14" customFormat="1" ht="15.95" customHeight="1" x14ac:dyDescent="0.25">
      <c r="D303" s="178" t="s">
        <v>125</v>
      </c>
      <c r="E303" s="180" t="s">
        <v>124</v>
      </c>
      <c r="F303" s="181"/>
      <c r="G303" s="180" t="s">
        <v>48</v>
      </c>
      <c r="H303" s="181"/>
      <c r="J303" s="180" t="s">
        <v>49</v>
      </c>
      <c r="K303" s="181"/>
      <c r="M303" s="184" t="s">
        <v>47</v>
      </c>
      <c r="N303" s="184"/>
      <c r="O303" s="23"/>
    </row>
    <row r="304" spans="1:15" s="14" customFormat="1" ht="15.95" customHeight="1" x14ac:dyDescent="0.25">
      <c r="D304" s="179"/>
      <c r="E304" s="182"/>
      <c r="F304" s="183"/>
      <c r="G304" s="182"/>
      <c r="H304" s="183"/>
      <c r="J304" s="182"/>
      <c r="K304" s="183"/>
      <c r="M304" s="184"/>
      <c r="N304" s="184"/>
    </row>
    <row r="305" spans="2:13" s="14" customFormat="1" ht="15.95" customHeight="1" x14ac:dyDescent="0.25"/>
    <row r="306" spans="2:13" s="14" customFormat="1" ht="15.95" customHeight="1" x14ac:dyDescent="0.25">
      <c r="B306" s="14" t="s">
        <v>225</v>
      </c>
    </row>
    <row r="307" spans="2:13" s="14" customFormat="1" ht="15.95" customHeight="1" x14ac:dyDescent="0.25">
      <c r="C307" s="43"/>
      <c r="D307" s="50"/>
    </row>
    <row r="308" spans="2:13" s="14" customFormat="1" ht="15.95" customHeight="1" x14ac:dyDescent="0.25">
      <c r="C308" s="41">
        <f>$D$302</f>
        <v>511.69339275000647</v>
      </c>
      <c r="D308" s="49" t="s">
        <v>177</v>
      </c>
    </row>
    <row r="309" spans="2:13" s="14" customFormat="1" ht="15.95" customHeight="1" x14ac:dyDescent="0.25">
      <c r="C309" s="41">
        <f>$E$302</f>
        <v>30.701603565000386</v>
      </c>
      <c r="D309" s="49" t="s">
        <v>91</v>
      </c>
    </row>
    <row r="310" spans="2:13" s="14" customFormat="1" ht="15.95" customHeight="1" x14ac:dyDescent="0.25">
      <c r="C310" s="41">
        <f>$J$302</f>
        <v>368.41924278000459</v>
      </c>
      <c r="D310" s="50" t="s">
        <v>169</v>
      </c>
    </row>
    <row r="311" spans="2:13" s="14" customFormat="1" ht="15.95" customHeight="1" x14ac:dyDescent="0.25">
      <c r="C311" s="41">
        <f>$G$302</f>
        <v>517.93424680311978</v>
      </c>
      <c r="D311" s="49" t="s">
        <v>168</v>
      </c>
    </row>
    <row r="312" spans="2:13" s="14" customFormat="1" ht="15.95" customHeight="1" x14ac:dyDescent="0.25">
      <c r="C312" s="41">
        <f>$M$302</f>
        <v>149.51500402311444</v>
      </c>
      <c r="D312" s="50" t="s">
        <v>170</v>
      </c>
    </row>
    <row r="313" spans="2:13" s="14" customFormat="1" ht="15.95" customHeight="1" x14ac:dyDescent="0.25">
      <c r="C313" s="43"/>
      <c r="D313" s="50"/>
    </row>
    <row r="314" spans="2:13" s="14" customFormat="1" ht="24.95" customHeight="1" x14ac:dyDescent="0.25">
      <c r="B314" s="114" t="s">
        <v>238</v>
      </c>
      <c r="C314" s="43"/>
      <c r="D314" s="50"/>
    </row>
    <row r="315" spans="2:13" s="14" customFormat="1" ht="15.95" customHeight="1" x14ac:dyDescent="0.25">
      <c r="I315" s="65"/>
      <c r="K315" s="65"/>
      <c r="M315" s="65"/>
    </row>
    <row r="316" spans="2:13" s="14" customFormat="1" ht="15.95" customHeight="1" x14ac:dyDescent="0.25">
      <c r="B316" s="14" t="s">
        <v>245</v>
      </c>
      <c r="I316" s="41">
        <f>$E$302</f>
        <v>30.701603565000386</v>
      </c>
      <c r="K316" s="41">
        <f>$D$302</f>
        <v>511.69339275000647</v>
      </c>
      <c r="M316" s="94">
        <f>$F$302</f>
        <v>0.06</v>
      </c>
    </row>
    <row r="317" spans="2:13" s="14" customFormat="1" ht="15.95" customHeight="1" x14ac:dyDescent="0.25">
      <c r="B317" s="14" t="s">
        <v>180</v>
      </c>
      <c r="I317" s="65" t="s">
        <v>161</v>
      </c>
      <c r="K317" s="65" t="s">
        <v>157</v>
      </c>
      <c r="M317" s="65" t="s">
        <v>162</v>
      </c>
    </row>
    <row r="318" spans="2:13" s="14" customFormat="1" ht="15.95" customHeight="1" x14ac:dyDescent="0.25"/>
    <row r="319" spans="2:13" s="14" customFormat="1" ht="15.95" customHeight="1" x14ac:dyDescent="0.25">
      <c r="B319" s="14" t="s">
        <v>244</v>
      </c>
      <c r="I319" s="41">
        <f>$J$302</f>
        <v>368.41924278000459</v>
      </c>
      <c r="K319" s="41">
        <f>$D$302</f>
        <v>511.69339275000647</v>
      </c>
      <c r="M319" s="94">
        <f>$K$302</f>
        <v>0.71999999999999986</v>
      </c>
    </row>
    <row r="320" spans="2:13" s="14" customFormat="1" ht="15.95" customHeight="1" x14ac:dyDescent="0.25">
      <c r="I320" s="65" t="s">
        <v>159</v>
      </c>
      <c r="K320" s="65" t="s">
        <v>157</v>
      </c>
      <c r="M320" s="65" t="s">
        <v>160</v>
      </c>
    </row>
    <row r="321" spans="2:15" s="14" customFormat="1" ht="15.95" customHeight="1" x14ac:dyDescent="0.25"/>
    <row r="322" spans="2:15" s="14" customFormat="1" ht="15.95" customHeight="1" x14ac:dyDescent="0.25">
      <c r="B322" s="14" t="s">
        <v>243</v>
      </c>
      <c r="I322" s="41">
        <f>$G$302</f>
        <v>517.93424680311978</v>
      </c>
      <c r="K322" s="41">
        <f>$D$302</f>
        <v>511.69339275000647</v>
      </c>
      <c r="M322" s="94">
        <f>$H$302</f>
        <v>1.0121964718355516</v>
      </c>
    </row>
    <row r="323" spans="2:15" s="14" customFormat="1" ht="15.95" customHeight="1" x14ac:dyDescent="0.25">
      <c r="I323" s="65" t="s">
        <v>156</v>
      </c>
      <c r="K323" s="65" t="s">
        <v>157</v>
      </c>
      <c r="M323" s="65" t="s">
        <v>158</v>
      </c>
    </row>
    <row r="324" spans="2:15" s="14" customFormat="1" ht="15.95" customHeight="1" x14ac:dyDescent="0.25"/>
    <row r="325" spans="2:15" s="14" customFormat="1" ht="24.95" customHeight="1" x14ac:dyDescent="0.25">
      <c r="B325" s="114" t="s">
        <v>239</v>
      </c>
      <c r="I325" s="65"/>
      <c r="K325" s="65"/>
      <c r="M325" s="65"/>
    </row>
    <row r="326" spans="2:15" s="14" customFormat="1" ht="15.95" customHeight="1" x14ac:dyDescent="0.25"/>
    <row r="327" spans="2:15" s="14" customFormat="1" ht="15.95" customHeight="1" x14ac:dyDescent="0.25">
      <c r="B327" s="14" t="s">
        <v>171</v>
      </c>
      <c r="I327" s="41">
        <f>$J$302</f>
        <v>368.41924278000459</v>
      </c>
      <c r="J327" s="49" t="s">
        <v>92</v>
      </c>
    </row>
    <row r="328" spans="2:15" s="14" customFormat="1" ht="15.95" customHeight="1" x14ac:dyDescent="0.25">
      <c r="B328" s="14" t="s">
        <v>97</v>
      </c>
      <c r="I328" s="41">
        <f>$E$302*12</f>
        <v>368.41924278000465</v>
      </c>
      <c r="J328" s="49" t="s">
        <v>222</v>
      </c>
      <c r="M328" s="41">
        <f>$E$302</f>
        <v>30.701603565000386</v>
      </c>
      <c r="O328" s="47">
        <v>12</v>
      </c>
    </row>
    <row r="329" spans="2:15" s="14" customFormat="1" ht="15.95" customHeight="1" x14ac:dyDescent="0.25"/>
    <row r="330" spans="2:15" s="14" customFormat="1" ht="15.95" customHeight="1" x14ac:dyDescent="0.25">
      <c r="B330" s="14" t="s">
        <v>172</v>
      </c>
      <c r="I330" s="41">
        <f>'O duodécuplo'!$I$130</f>
        <v>517.93424680311978</v>
      </c>
      <c r="J330" s="49" t="s">
        <v>93</v>
      </c>
    </row>
    <row r="331" spans="2:15" s="14" customFormat="1" ht="15.95" customHeight="1" x14ac:dyDescent="0.25">
      <c r="B331" s="14" t="s">
        <v>97</v>
      </c>
      <c r="I331" s="41">
        <f>$E$302*12</f>
        <v>368.41924278000465</v>
      </c>
      <c r="J331" s="49" t="s">
        <v>222</v>
      </c>
      <c r="M331" s="41">
        <f>$E$302</f>
        <v>30.701603565000386</v>
      </c>
      <c r="O331" s="47">
        <v>12</v>
      </c>
    </row>
    <row r="332" spans="2:15" s="14" customFormat="1" ht="15.95" customHeight="1" x14ac:dyDescent="0.25">
      <c r="I332" s="41">
        <f>I330-I331</f>
        <v>149.51500402311513</v>
      </c>
      <c r="J332" s="50" t="s">
        <v>94</v>
      </c>
    </row>
    <row r="333" spans="2:15" s="14" customFormat="1" ht="15.95" customHeight="1" x14ac:dyDescent="0.25"/>
    <row r="334" spans="2:15" s="14" customFormat="1" ht="15.95" customHeight="1" x14ac:dyDescent="0.25">
      <c r="B334" s="14" t="s">
        <v>95</v>
      </c>
      <c r="I334" s="41">
        <f>$M$302</f>
        <v>149.51500402311444</v>
      </c>
      <c r="J334" s="50" t="s">
        <v>96</v>
      </c>
    </row>
    <row r="335" spans="2:15" ht="15.95" customHeight="1" x14ac:dyDescent="0.25"/>
    <row r="336" spans="2:15" ht="24.95" customHeight="1" x14ac:dyDescent="0.25">
      <c r="B336" s="113" t="s">
        <v>332</v>
      </c>
      <c r="C336" s="12"/>
      <c r="D336" s="12"/>
      <c r="E336" s="12"/>
      <c r="F336" s="11"/>
      <c r="L336" s="6"/>
    </row>
    <row r="337" spans="1:14" ht="15.95" customHeight="1" x14ac:dyDescent="0.25"/>
    <row r="338" spans="1:14" s="14" customFormat="1" ht="24.95" customHeight="1" x14ac:dyDescent="0.25">
      <c r="A338" s="88"/>
      <c r="C338" s="114" t="s">
        <v>237</v>
      </c>
    </row>
    <row r="339" spans="1:14" s="37" customFormat="1" ht="15.95" customHeight="1" x14ac:dyDescent="0.25">
      <c r="A339" s="15"/>
    </row>
    <row r="340" spans="1:14" s="14" customFormat="1" ht="24.95" customHeight="1" x14ac:dyDescent="0.25">
      <c r="C340" s="115" t="s">
        <v>329</v>
      </c>
    </row>
    <row r="341" spans="1:14" s="14" customFormat="1" ht="15.95" customHeight="1" x14ac:dyDescent="0.25">
      <c r="C341" s="176" t="s">
        <v>11</v>
      </c>
      <c r="D341" s="185"/>
      <c r="E341" s="104"/>
      <c r="F341" s="84" t="s">
        <v>262</v>
      </c>
      <c r="H341" s="30"/>
      <c r="I341" s="30"/>
      <c r="J341" s="30"/>
      <c r="K341" s="16"/>
    </row>
    <row r="342" spans="1:14" ht="15.95" customHeight="1" x14ac:dyDescent="0.25">
      <c r="C342" s="186" t="s">
        <v>2</v>
      </c>
      <c r="D342" s="186"/>
      <c r="E342" s="90" t="s">
        <v>3</v>
      </c>
      <c r="F342" s="91">
        <f>'O duodécuplo'!$F$142</f>
        <v>0.06</v>
      </c>
    </row>
    <row r="343" spans="1:14" ht="15.95" customHeight="1" x14ac:dyDescent="0.25">
      <c r="C343" s="186" t="s">
        <v>7</v>
      </c>
      <c r="D343" s="186"/>
      <c r="E343" s="90" t="s">
        <v>8</v>
      </c>
      <c r="F343" s="91">
        <f>'O duodécuplo'!$F$143</f>
        <v>0.72</v>
      </c>
    </row>
    <row r="344" spans="1:14" ht="15.95" customHeight="1" x14ac:dyDescent="0.25">
      <c r="C344" s="186" t="s">
        <v>9</v>
      </c>
      <c r="D344" s="186"/>
      <c r="E344" s="90" t="s">
        <v>10</v>
      </c>
      <c r="F344" s="91">
        <f>'O duodécuplo'!$F$144</f>
        <v>0.72</v>
      </c>
    </row>
    <row r="345" spans="1:14" s="14" customFormat="1" ht="15.95" customHeight="1" x14ac:dyDescent="0.25"/>
    <row r="346" spans="1:14" s="14" customFormat="1" ht="15.95" customHeight="1" x14ac:dyDescent="0.25">
      <c r="B346" s="14" t="s">
        <v>371</v>
      </c>
    </row>
    <row r="347" spans="1:14" s="14" customFormat="1" ht="15.95" customHeight="1" x14ac:dyDescent="0.25">
      <c r="B347" s="14" t="s">
        <v>373</v>
      </c>
    </row>
    <row r="348" spans="1:14" ht="15.95" customHeight="1" x14ac:dyDescent="0.25"/>
    <row r="349" spans="1:14" s="14" customFormat="1" ht="24.95" customHeight="1" x14ac:dyDescent="0.25">
      <c r="B349" s="115" t="s">
        <v>292</v>
      </c>
      <c r="I349" s="22"/>
    </row>
    <row r="350" spans="1:14" s="14" customFormat="1" ht="20.100000000000001" customHeight="1" x14ac:dyDescent="0.25">
      <c r="B350" s="144" t="s">
        <v>14</v>
      </c>
      <c r="C350" s="144" t="s">
        <v>12</v>
      </c>
      <c r="D350" s="144" t="s">
        <v>15</v>
      </c>
      <c r="E350" s="145" t="s">
        <v>62</v>
      </c>
      <c r="F350" s="145"/>
      <c r="G350" s="145" t="s">
        <v>89</v>
      </c>
      <c r="H350" s="145"/>
      <c r="J350" s="145" t="s">
        <v>20</v>
      </c>
      <c r="K350" s="145"/>
      <c r="M350" s="145" t="s">
        <v>90</v>
      </c>
      <c r="N350" s="145"/>
    </row>
    <row r="351" spans="1:14" s="14" customFormat="1" ht="33" customHeight="1" x14ac:dyDescent="0.25">
      <c r="B351" s="144"/>
      <c r="C351" s="144"/>
      <c r="D351" s="144"/>
      <c r="E351" s="103" t="s">
        <v>43</v>
      </c>
      <c r="F351" s="103" t="s">
        <v>61</v>
      </c>
      <c r="G351" s="103" t="s">
        <v>43</v>
      </c>
      <c r="H351" s="103" t="s">
        <v>61</v>
      </c>
      <c r="J351" s="103" t="s">
        <v>43</v>
      </c>
      <c r="K351" s="103" t="s">
        <v>61</v>
      </c>
      <c r="M351" s="103" t="s">
        <v>43</v>
      </c>
      <c r="N351" s="103" t="s">
        <v>61</v>
      </c>
    </row>
    <row r="352" spans="1:14" ht="21" customHeight="1" x14ac:dyDescent="0.25">
      <c r="B352" s="92">
        <f>'O duodécuplo'!$B$152</f>
        <v>12</v>
      </c>
      <c r="C352" s="2">
        <f>'O duodécuplo'!$C$152</f>
        <v>955.62681039117183</v>
      </c>
      <c r="D352" s="93">
        <f>'O duodécuplo'!$D$152</f>
        <v>555.59698278556505</v>
      </c>
      <c r="E352" s="93">
        <f>'O duodécuplo'!$E$152</f>
        <v>33.335818967133903</v>
      </c>
      <c r="F352" s="94">
        <f>'O duodécuplo'!$F$152</f>
        <v>0.06</v>
      </c>
      <c r="G352" s="93">
        <f>'O duodécuplo'!$G$152</f>
        <v>400.02982760560678</v>
      </c>
      <c r="H352" s="94">
        <f>'O duodécuplo'!$H$152</f>
        <v>0.71999999999999986</v>
      </c>
      <c r="J352" s="93">
        <f>'O duodécuplo'!$J$152</f>
        <v>400.02982760560673</v>
      </c>
      <c r="K352" s="94">
        <f>'O duodécuplo'!$K$152</f>
        <v>0.71999999999999986</v>
      </c>
      <c r="M352" s="93">
        <f>'O duodécuplo'!$M$152</f>
        <v>0</v>
      </c>
      <c r="N352" s="4">
        <f>'O duodécuplo'!$N$152</f>
        <v>0</v>
      </c>
    </row>
    <row r="353" spans="2:15" s="14" customFormat="1" ht="15.95" customHeight="1" x14ac:dyDescent="0.25">
      <c r="D353" s="178" t="s">
        <v>125</v>
      </c>
      <c r="E353" s="180" t="s">
        <v>124</v>
      </c>
      <c r="F353" s="181"/>
      <c r="G353" s="180" t="s">
        <v>48</v>
      </c>
      <c r="H353" s="181"/>
      <c r="J353" s="180" t="s">
        <v>49</v>
      </c>
      <c r="K353" s="181"/>
      <c r="M353" s="184" t="s">
        <v>47</v>
      </c>
      <c r="N353" s="184"/>
      <c r="O353" s="23"/>
    </row>
    <row r="354" spans="2:15" s="14" customFormat="1" ht="15.95" customHeight="1" x14ac:dyDescent="0.25">
      <c r="D354" s="179"/>
      <c r="E354" s="182"/>
      <c r="F354" s="183"/>
      <c r="G354" s="182"/>
      <c r="H354" s="183"/>
      <c r="J354" s="182"/>
      <c r="K354" s="183"/>
      <c r="M354" s="184"/>
      <c r="N354" s="184"/>
    </row>
    <row r="355" spans="2:15" s="14" customFormat="1" ht="15.95" customHeight="1" x14ac:dyDescent="0.25"/>
    <row r="356" spans="2:15" s="14" customFormat="1" ht="15.95" customHeight="1" x14ac:dyDescent="0.25">
      <c r="B356" s="14" t="s">
        <v>225</v>
      </c>
    </row>
    <row r="357" spans="2:15" s="14" customFormat="1" ht="15.95" customHeight="1" x14ac:dyDescent="0.25">
      <c r="C357" s="43"/>
      <c r="D357" s="50"/>
    </row>
    <row r="358" spans="2:15" s="14" customFormat="1" ht="15.95" customHeight="1" x14ac:dyDescent="0.25">
      <c r="C358" s="41">
        <f>$D$352</f>
        <v>555.59698278556505</v>
      </c>
      <c r="D358" s="49" t="s">
        <v>177</v>
      </c>
    </row>
    <row r="359" spans="2:15" s="14" customFormat="1" ht="15.95" customHeight="1" x14ac:dyDescent="0.25">
      <c r="C359" s="41">
        <f>$E$352</f>
        <v>33.335818967133903</v>
      </c>
      <c r="D359" s="49" t="s">
        <v>91</v>
      </c>
    </row>
    <row r="360" spans="2:15" s="14" customFormat="1" ht="15.95" customHeight="1" x14ac:dyDescent="0.25">
      <c r="C360" s="41">
        <f>$J$352</f>
        <v>400.02982760560673</v>
      </c>
      <c r="D360" s="50" t="s">
        <v>169</v>
      </c>
    </row>
    <row r="361" spans="2:15" s="14" customFormat="1" ht="15.95" customHeight="1" x14ac:dyDescent="0.25">
      <c r="C361" s="41">
        <f>$G$352</f>
        <v>400.02982760560678</v>
      </c>
      <c r="D361" s="49" t="s">
        <v>168</v>
      </c>
    </row>
    <row r="362" spans="2:15" s="14" customFormat="1" ht="15.95" customHeight="1" x14ac:dyDescent="0.25">
      <c r="C362" s="41">
        <f>$M$352</f>
        <v>0</v>
      </c>
      <c r="D362" s="50" t="s">
        <v>170</v>
      </c>
    </row>
    <row r="363" spans="2:15" s="14" customFormat="1" ht="15.95" customHeight="1" x14ac:dyDescent="0.25">
      <c r="C363" s="43"/>
      <c r="D363" s="50"/>
    </row>
    <row r="364" spans="2:15" s="14" customFormat="1" ht="24.95" customHeight="1" x14ac:dyDescent="0.25">
      <c r="B364" s="114" t="s">
        <v>238</v>
      </c>
      <c r="C364" s="43"/>
      <c r="D364" s="50"/>
    </row>
    <row r="365" spans="2:15" s="14" customFormat="1" ht="15.95" customHeight="1" x14ac:dyDescent="0.25">
      <c r="I365" s="65"/>
      <c r="K365" s="65"/>
      <c r="M365" s="65"/>
    </row>
    <row r="366" spans="2:15" s="14" customFormat="1" ht="15.95" customHeight="1" x14ac:dyDescent="0.25">
      <c r="B366" s="14" t="s">
        <v>245</v>
      </c>
      <c r="I366" s="41">
        <f>$E$352</f>
        <v>33.335818967133903</v>
      </c>
      <c r="K366" s="41">
        <f>$D$352</f>
        <v>555.59698278556505</v>
      </c>
      <c r="M366" s="94">
        <f>$F$352</f>
        <v>0.06</v>
      </c>
    </row>
    <row r="367" spans="2:15" s="14" customFormat="1" ht="15.95" customHeight="1" x14ac:dyDescent="0.25">
      <c r="B367" s="14" t="s">
        <v>180</v>
      </c>
      <c r="I367" s="65" t="s">
        <v>161</v>
      </c>
      <c r="K367" s="65" t="s">
        <v>157</v>
      </c>
      <c r="M367" s="65" t="s">
        <v>162</v>
      </c>
    </row>
    <row r="368" spans="2:15" s="14" customFormat="1" ht="15.95" customHeight="1" x14ac:dyDescent="0.25"/>
    <row r="369" spans="2:15" s="14" customFormat="1" ht="15.95" customHeight="1" x14ac:dyDescent="0.25">
      <c r="B369" s="14" t="s">
        <v>244</v>
      </c>
      <c r="I369" s="41">
        <f>$J$352</f>
        <v>400.02982760560673</v>
      </c>
      <c r="K369" s="41">
        <f>$D$352</f>
        <v>555.59698278556505</v>
      </c>
      <c r="M369" s="94">
        <f>$K$352</f>
        <v>0.71999999999999986</v>
      </c>
    </row>
    <row r="370" spans="2:15" s="14" customFormat="1" ht="15.95" customHeight="1" x14ac:dyDescent="0.25">
      <c r="I370" s="65" t="s">
        <v>159</v>
      </c>
      <c r="K370" s="65" t="s">
        <v>157</v>
      </c>
      <c r="M370" s="65" t="s">
        <v>160</v>
      </c>
    </row>
    <row r="371" spans="2:15" s="14" customFormat="1" ht="15.95" customHeight="1" x14ac:dyDescent="0.25"/>
    <row r="372" spans="2:15" s="14" customFormat="1" ht="15.95" customHeight="1" x14ac:dyDescent="0.25">
      <c r="B372" s="14" t="s">
        <v>243</v>
      </c>
      <c r="I372" s="41">
        <f>$G$352</f>
        <v>400.02982760560678</v>
      </c>
      <c r="K372" s="41">
        <f>$D$352</f>
        <v>555.59698278556505</v>
      </c>
      <c r="M372" s="94">
        <f>$H$352</f>
        <v>0.71999999999999986</v>
      </c>
    </row>
    <row r="373" spans="2:15" s="14" customFormat="1" ht="15.95" customHeight="1" x14ac:dyDescent="0.25">
      <c r="I373" s="65" t="s">
        <v>156</v>
      </c>
      <c r="K373" s="65" t="s">
        <v>157</v>
      </c>
      <c r="M373" s="65" t="s">
        <v>158</v>
      </c>
    </row>
    <row r="374" spans="2:15" s="14" customFormat="1" ht="15.95" customHeight="1" x14ac:dyDescent="0.25">
      <c r="I374" s="65"/>
      <c r="K374" s="65"/>
      <c r="M374" s="65"/>
    </row>
    <row r="375" spans="2:15" s="14" customFormat="1" ht="15.95" customHeight="1" x14ac:dyDescent="0.25"/>
    <row r="376" spans="2:15" s="14" customFormat="1" ht="24.95" customHeight="1" x14ac:dyDescent="0.25">
      <c r="B376" s="114" t="s">
        <v>239</v>
      </c>
      <c r="I376" s="65"/>
      <c r="K376" s="65"/>
      <c r="M376" s="96"/>
    </row>
    <row r="377" spans="2:15" s="14" customFormat="1" ht="15.95" customHeight="1" x14ac:dyDescent="0.25"/>
    <row r="378" spans="2:15" s="14" customFormat="1" ht="15.95" customHeight="1" x14ac:dyDescent="0.25">
      <c r="B378" s="14" t="s">
        <v>171</v>
      </c>
      <c r="I378" s="41">
        <f>$J$352</f>
        <v>400.02982760560673</v>
      </c>
      <c r="J378" s="49" t="s">
        <v>92</v>
      </c>
    </row>
    <row r="379" spans="2:15" s="14" customFormat="1" ht="15.95" customHeight="1" x14ac:dyDescent="0.25">
      <c r="B379" s="14" t="s">
        <v>97</v>
      </c>
      <c r="I379" s="41">
        <f>$E$352*12</f>
        <v>400.02982760560684</v>
      </c>
      <c r="J379" s="49" t="s">
        <v>222</v>
      </c>
      <c r="M379" s="41">
        <f>$E$352</f>
        <v>33.335818967133903</v>
      </c>
      <c r="O379" s="47">
        <v>12</v>
      </c>
    </row>
    <row r="380" spans="2:15" s="14" customFormat="1" ht="15.95" customHeight="1" x14ac:dyDescent="0.25"/>
    <row r="381" spans="2:15" s="14" customFormat="1" ht="15.95" customHeight="1" x14ac:dyDescent="0.25">
      <c r="B381" s="14" t="s">
        <v>333</v>
      </c>
      <c r="I381" s="41">
        <f>$G$352</f>
        <v>400.02982760560678</v>
      </c>
      <c r="J381" s="49" t="s">
        <v>93</v>
      </c>
    </row>
    <row r="382" spans="2:15" s="14" customFormat="1" ht="15.95" customHeight="1" x14ac:dyDescent="0.25">
      <c r="B382" s="14" t="s">
        <v>97</v>
      </c>
      <c r="I382" s="41">
        <f>$E$352*12</f>
        <v>400.02982760560684</v>
      </c>
      <c r="J382" s="49" t="s">
        <v>222</v>
      </c>
      <c r="M382" s="41">
        <f>$E$352</f>
        <v>33.335818967133903</v>
      </c>
      <c r="O382" s="47">
        <v>12</v>
      </c>
    </row>
    <row r="383" spans="2:15" s="14" customFormat="1" ht="15.95" customHeight="1" x14ac:dyDescent="0.25">
      <c r="I383" s="41">
        <f>I381-I382</f>
        <v>0</v>
      </c>
      <c r="J383" s="50" t="s">
        <v>94</v>
      </c>
    </row>
    <row r="384" spans="2:15" s="14" customFormat="1" ht="15.95" customHeight="1" x14ac:dyDescent="0.25"/>
    <row r="385" spans="1:10" s="14" customFormat="1" ht="15.95" customHeight="1" x14ac:dyDescent="0.25">
      <c r="B385" s="14" t="s">
        <v>334</v>
      </c>
      <c r="I385" s="41">
        <f>$M$352</f>
        <v>0</v>
      </c>
      <c r="J385" s="50" t="s">
        <v>96</v>
      </c>
    </row>
    <row r="386" spans="1:10" s="14" customFormat="1" ht="15.95" customHeight="1" x14ac:dyDescent="0.25"/>
    <row r="387" spans="1:10" s="30" customFormat="1" ht="24.95" customHeight="1" x14ac:dyDescent="0.25">
      <c r="A387" s="112" t="s">
        <v>403</v>
      </c>
    </row>
    <row r="388" spans="1:10" s="14" customFormat="1" ht="15.95" customHeight="1" x14ac:dyDescent="0.25">
      <c r="B388" s="14" t="s">
        <v>361</v>
      </c>
    </row>
    <row r="389" spans="1:10" s="14" customFormat="1" ht="15.95" customHeight="1" x14ac:dyDescent="0.25">
      <c r="B389" s="14" t="s">
        <v>187</v>
      </c>
    </row>
    <row r="390" spans="1:10" s="14" customFormat="1" ht="15.95" customHeight="1" x14ac:dyDescent="0.25">
      <c r="B390" s="14" t="s">
        <v>185</v>
      </c>
    </row>
    <row r="391" spans="1:10" s="14" customFormat="1" ht="15.95" customHeight="1" x14ac:dyDescent="0.25">
      <c r="B391" s="14" t="s">
        <v>186</v>
      </c>
    </row>
    <row r="392" spans="1:10" s="14" customFormat="1" ht="15.95" customHeight="1" x14ac:dyDescent="0.25">
      <c r="B392" s="14" t="s">
        <v>335</v>
      </c>
    </row>
    <row r="393" spans="1:10" s="14" customFormat="1" ht="15.95" customHeight="1" x14ac:dyDescent="0.25"/>
    <row r="394" spans="1:10" s="97" customFormat="1" ht="20.100000000000001" customHeight="1" x14ac:dyDescent="0.25">
      <c r="C394" s="121" t="s">
        <v>207</v>
      </c>
      <c r="D394" s="107"/>
      <c r="E394" s="107"/>
      <c r="F394" s="107"/>
      <c r="G394" s="107"/>
      <c r="H394" s="107"/>
      <c r="I394" s="107"/>
      <c r="J394" s="107"/>
    </row>
    <row r="395" spans="1:10" s="97" customFormat="1" ht="20.100000000000001" customHeight="1" x14ac:dyDescent="0.25">
      <c r="C395" s="121" t="s">
        <v>205</v>
      </c>
      <c r="D395" s="107"/>
      <c r="E395" s="107"/>
      <c r="F395" s="107"/>
      <c r="G395" s="107"/>
      <c r="H395" s="107"/>
      <c r="I395" s="107"/>
      <c r="J395" s="107"/>
    </row>
    <row r="396" spans="1:10" s="97" customFormat="1" ht="20.100000000000001" customHeight="1" x14ac:dyDescent="0.25">
      <c r="C396" s="121" t="s">
        <v>199</v>
      </c>
      <c r="D396" s="107"/>
      <c r="E396" s="107"/>
      <c r="F396" s="107"/>
      <c r="G396" s="107"/>
      <c r="H396" s="107"/>
      <c r="I396" s="107"/>
      <c r="J396" s="107"/>
    </row>
    <row r="397" spans="1:10" s="97" customFormat="1" ht="20.100000000000001" customHeight="1" x14ac:dyDescent="0.25">
      <c r="C397" s="121" t="s">
        <v>206</v>
      </c>
      <c r="D397" s="107"/>
      <c r="E397" s="107"/>
      <c r="F397" s="107"/>
      <c r="G397" s="107"/>
      <c r="H397" s="107"/>
      <c r="I397" s="107"/>
      <c r="J397" s="107"/>
    </row>
    <row r="398" spans="1:10" customFormat="1" ht="15.95" customHeight="1" x14ac:dyDescent="0.25"/>
    <row r="399" spans="1:10" customFormat="1" ht="15.95" customHeight="1" x14ac:dyDescent="0.25">
      <c r="B399" s="131" t="s">
        <v>420</v>
      </c>
    </row>
    <row r="400" spans="1:10" customFormat="1" ht="15.95" customHeight="1" x14ac:dyDescent="0.25">
      <c r="B400" t="s">
        <v>421</v>
      </c>
    </row>
    <row r="401" spans="2:2" customFormat="1" ht="15.95" customHeight="1" x14ac:dyDescent="0.25">
      <c r="B401" t="s">
        <v>422</v>
      </c>
    </row>
    <row r="402" spans="2:2" customFormat="1" ht="15.95" customHeight="1" x14ac:dyDescent="0.25">
      <c r="B402" t="s">
        <v>423</v>
      </c>
    </row>
    <row r="403" spans="2:2" customFormat="1" ht="15.95" customHeight="1" x14ac:dyDescent="0.25">
      <c r="B403" t="s">
        <v>424</v>
      </c>
    </row>
    <row r="404" spans="2:2" customFormat="1" ht="15.95" customHeight="1" x14ac:dyDescent="0.25">
      <c r="B404" t="s">
        <v>425</v>
      </c>
    </row>
    <row r="405" spans="2:2" customFormat="1" ht="15.95" customHeight="1" x14ac:dyDescent="0.25"/>
    <row r="406" spans="2:2" customFormat="1" ht="15.95" customHeight="1" x14ac:dyDescent="0.25">
      <c r="B406" s="131" t="s">
        <v>426</v>
      </c>
    </row>
    <row r="407" spans="2:2" ht="15.95" customHeight="1" x14ac:dyDescent="0.25">
      <c r="B407" s="1" t="s">
        <v>210</v>
      </c>
    </row>
    <row r="408" spans="2:2" ht="15.95" customHeight="1" x14ac:dyDescent="0.25">
      <c r="B408" s="1" t="s">
        <v>397</v>
      </c>
    </row>
    <row r="409" spans="2:2" ht="15.95" customHeight="1" x14ac:dyDescent="0.25">
      <c r="B409" s="1" t="s">
        <v>398</v>
      </c>
    </row>
    <row r="410" spans="2:2" ht="15.95" customHeight="1" x14ac:dyDescent="0.25">
      <c r="B410" s="1" t="s">
        <v>399</v>
      </c>
    </row>
    <row r="411" spans="2:2" ht="15.95" customHeight="1" x14ac:dyDescent="0.25"/>
    <row r="412" spans="2:2" s="14" customFormat="1" ht="15.95" customHeight="1" x14ac:dyDescent="0.25"/>
    <row r="413" spans="2:2" s="14" customFormat="1" ht="15.95" customHeight="1" x14ac:dyDescent="0.25"/>
    <row r="414" spans="2:2" s="14" customFormat="1" ht="15.95" customHeight="1" x14ac:dyDescent="0.25"/>
    <row r="415" spans="2:2" s="14" customFormat="1" ht="15.95" customHeight="1" x14ac:dyDescent="0.25"/>
    <row r="416" spans="2:2" s="14" customFormat="1" ht="15.95" customHeight="1" x14ac:dyDescent="0.25"/>
    <row r="417" s="14" customFormat="1" ht="15.95" customHeight="1" x14ac:dyDescent="0.25"/>
    <row r="418" s="14" customFormat="1" ht="15.95" customHeight="1" x14ac:dyDescent="0.25"/>
    <row r="419" s="14" customFormat="1" ht="15.95" customHeight="1" x14ac:dyDescent="0.25"/>
    <row r="420" s="14" customFormat="1" ht="15.95" customHeight="1" x14ac:dyDescent="0.25"/>
    <row r="421" s="14" customFormat="1" ht="15.95" customHeight="1" x14ac:dyDescent="0.25"/>
    <row r="422" s="14" customFormat="1" ht="15.95" customHeight="1" x14ac:dyDescent="0.25"/>
    <row r="423" s="14" customFormat="1" ht="15.95" customHeight="1" x14ac:dyDescent="0.25"/>
    <row r="424" s="14" customFormat="1" ht="15.95" customHeight="1" x14ac:dyDescent="0.25"/>
    <row r="425" s="14" customFormat="1" ht="15.95" customHeight="1" x14ac:dyDescent="0.25"/>
    <row r="426" s="14" customFormat="1" ht="15.95" customHeight="1" x14ac:dyDescent="0.25"/>
  </sheetData>
  <sheetProtection password="C6BE" sheet="1" objects="1" scenarios="1" formatColumns="0"/>
  <mergeCells count="120">
    <mergeCell ref="B219:B222"/>
    <mergeCell ref="C219:F220"/>
    <mergeCell ref="G220:J220"/>
    <mergeCell ref="K220:N220"/>
    <mergeCell ref="B185:B188"/>
    <mergeCell ref="C185:F186"/>
    <mergeCell ref="E350:F350"/>
    <mergeCell ref="G350:H350"/>
    <mergeCell ref="J350:K350"/>
    <mergeCell ref="M350:N350"/>
    <mergeCell ref="B264:B265"/>
    <mergeCell ref="C264:C265"/>
    <mergeCell ref="D264:D265"/>
    <mergeCell ref="E264:E265"/>
    <mergeCell ref="F264:H264"/>
    <mergeCell ref="C291:D291"/>
    <mergeCell ref="C292:D292"/>
    <mergeCell ref="C293:D293"/>
    <mergeCell ref="C294:D294"/>
    <mergeCell ref="E187:E188"/>
    <mergeCell ref="F187:F188"/>
    <mergeCell ref="D353:D354"/>
    <mergeCell ref="E353:F354"/>
    <mergeCell ref="G353:H354"/>
    <mergeCell ref="J353:K354"/>
    <mergeCell ref="M353:N354"/>
    <mergeCell ref="B300:B301"/>
    <mergeCell ref="C300:C301"/>
    <mergeCell ref="D300:D301"/>
    <mergeCell ref="E300:F300"/>
    <mergeCell ref="G300:H300"/>
    <mergeCell ref="J300:K300"/>
    <mergeCell ref="M300:N300"/>
    <mergeCell ref="D303:D304"/>
    <mergeCell ref="E303:F304"/>
    <mergeCell ref="G303:H304"/>
    <mergeCell ref="J303:K304"/>
    <mergeCell ref="M303:N304"/>
    <mergeCell ref="C341:D341"/>
    <mergeCell ref="C342:D342"/>
    <mergeCell ref="C343:D343"/>
    <mergeCell ref="C344:D344"/>
    <mergeCell ref="B350:B351"/>
    <mergeCell ref="C350:C351"/>
    <mergeCell ref="D350:D351"/>
    <mergeCell ref="R187:R188"/>
    <mergeCell ref="S187:S188"/>
    <mergeCell ref="G185:V185"/>
    <mergeCell ref="P186:S186"/>
    <mergeCell ref="T186:V186"/>
    <mergeCell ref="H187:H188"/>
    <mergeCell ref="I187:I188"/>
    <mergeCell ref="J187:J188"/>
    <mergeCell ref="K187:K188"/>
    <mergeCell ref="L187:L188"/>
    <mergeCell ref="M187:M188"/>
    <mergeCell ref="N187:N188"/>
    <mergeCell ref="O187:O188"/>
    <mergeCell ref="G186:J186"/>
    <mergeCell ref="K186:N186"/>
    <mergeCell ref="G187:G188"/>
    <mergeCell ref="Q187:Q188"/>
    <mergeCell ref="B30:C30"/>
    <mergeCell ref="B31:C31"/>
    <mergeCell ref="B32:C32"/>
    <mergeCell ref="B59:C59"/>
    <mergeCell ref="B60:C60"/>
    <mergeCell ref="B54:C54"/>
    <mergeCell ref="B55:C55"/>
    <mergeCell ref="B56:C56"/>
    <mergeCell ref="B57:C57"/>
    <mergeCell ref="B58:C58"/>
    <mergeCell ref="D47:J48"/>
    <mergeCell ref="C47:C48"/>
    <mergeCell ref="D43:J44"/>
    <mergeCell ref="C43:C44"/>
    <mergeCell ref="B43:B44"/>
    <mergeCell ref="B47:B48"/>
    <mergeCell ref="B90:B91"/>
    <mergeCell ref="C90:F90"/>
    <mergeCell ref="B101:B102"/>
    <mergeCell ref="C101:F101"/>
    <mergeCell ref="G124:N124"/>
    <mergeCell ref="B150:B152"/>
    <mergeCell ref="G151:H151"/>
    <mergeCell ref="I151:J151"/>
    <mergeCell ref="B124:B126"/>
    <mergeCell ref="G125:H125"/>
    <mergeCell ref="I125:J125"/>
    <mergeCell ref="G150:N150"/>
    <mergeCell ref="L151:M151"/>
    <mergeCell ref="C124:F125"/>
    <mergeCell ref="C150:F151"/>
    <mergeCell ref="N151:N152"/>
    <mergeCell ref="L125:M125"/>
    <mergeCell ref="N125:N126"/>
    <mergeCell ref="B16:H19"/>
    <mergeCell ref="C187:C188"/>
    <mergeCell ref="D187:D188"/>
    <mergeCell ref="R221:R222"/>
    <mergeCell ref="S221:S222"/>
    <mergeCell ref="G219:V219"/>
    <mergeCell ref="P221:P222"/>
    <mergeCell ref="Q221:Q222"/>
    <mergeCell ref="O221:O222"/>
    <mergeCell ref="P220:S220"/>
    <mergeCell ref="T220:V220"/>
    <mergeCell ref="C221:C222"/>
    <mergeCell ref="D221:D222"/>
    <mergeCell ref="E221:E222"/>
    <mergeCell ref="F221:F222"/>
    <mergeCell ref="G221:G222"/>
    <mergeCell ref="H221:H222"/>
    <mergeCell ref="I221:I222"/>
    <mergeCell ref="J221:J222"/>
    <mergeCell ref="K221:K222"/>
    <mergeCell ref="L221:L222"/>
    <mergeCell ref="M221:M222"/>
    <mergeCell ref="N221:N222"/>
    <mergeCell ref="P187:P188"/>
  </mergeCells>
  <hyperlinks>
    <hyperlink ref="C3" location="Cel_2.1" display="2.1) Os juros sobre juros - Sistema Price x Sistema Linear"/>
    <hyperlink ref="C4" location="Cel_2.1.1" display="2.1.1) As cláusulas do contrato"/>
    <hyperlink ref="C5" location="Cel_2.1.2" display="2.1.2) Calcular o montante e o valor total de juros"/>
    <hyperlink ref="C6" location="Cel_2.1.3" display="2.1.3) O valor dos juros e de amortização em cada parcela"/>
    <hyperlink ref="C7" location="Cel_2.1.4" display="2.1.4) Identificar a distribuição, mês a mês, do valor de juros de cada prestação"/>
    <hyperlink ref="C8" location="Cel_2.1.5" display="2.1.5) Os juros lineares e os juros sobre juros em cada mês da prestação"/>
    <hyperlink ref="C9" location="Cel_2.1.6" display="2.1.6) Os valores básicos do contrato, detalhados por juros lineares e juros sobre juros"/>
    <hyperlink ref="C11" location="Cel_2.2" display="2.2) Duodécuplo - O valor anual de juros efetivos e o valor anual de juros nominais - Sistema Price x Sistema Linear"/>
    <hyperlink ref="C12" location="Cel_2.2.1" display="2.2.1) Análise do valor anual efetivo e do valor anual nominal na prestação 12 do contrato"/>
    <hyperlink ref="C13" location="Cel_2.2.2" display="2.2.2) Conclusões sobre taxas anuais e duodécupl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T507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1" customWidth="1"/>
    <col min="2" max="2" width="24.5703125" style="1" customWidth="1"/>
    <col min="3" max="3" width="17.85546875" style="1" customWidth="1"/>
    <col min="4" max="4" width="21" style="1" customWidth="1"/>
    <col min="5" max="5" width="17.85546875" style="1" customWidth="1"/>
    <col min="6" max="6" width="16" style="1" customWidth="1"/>
    <col min="7" max="7" width="18.42578125" style="1" customWidth="1"/>
    <col min="8" max="8" width="16.5703125" style="1" customWidth="1"/>
    <col min="9" max="9" width="16.42578125" style="1" customWidth="1"/>
    <col min="10" max="10" width="17.28515625" style="1" customWidth="1"/>
    <col min="11" max="11" width="17.7109375" style="1" customWidth="1"/>
    <col min="12" max="12" width="12.42578125" style="1" customWidth="1"/>
    <col min="13" max="13" width="13" style="1" customWidth="1"/>
    <col min="14" max="14" width="20.140625" style="1" customWidth="1"/>
    <col min="15" max="15" width="17.28515625" style="1" customWidth="1"/>
    <col min="16" max="17" width="14.140625" style="1" customWidth="1"/>
    <col min="18" max="18" width="12.85546875" style="1" customWidth="1"/>
    <col min="19" max="19" width="18.42578125" style="1" customWidth="1"/>
    <col min="20" max="20" width="13.7109375" style="1" customWidth="1"/>
    <col min="21" max="21" width="16.85546875" style="1" customWidth="1"/>
    <col min="22" max="22" width="14.140625" style="1" customWidth="1"/>
    <col min="23" max="23" width="18.42578125" style="1" customWidth="1"/>
    <col min="24" max="24" width="13.7109375" style="1" customWidth="1"/>
    <col min="25" max="25" width="13.5703125" style="1" customWidth="1"/>
    <col min="26" max="26" width="12.7109375" style="1" customWidth="1"/>
    <col min="27" max="27" width="17.28515625" style="1" customWidth="1"/>
    <col min="28" max="28" width="13.7109375" style="1" customWidth="1"/>
    <col min="29" max="29" width="14" style="1" customWidth="1"/>
    <col min="30" max="30" width="13.42578125" style="1" customWidth="1"/>
    <col min="31" max="31" width="17.140625" style="1" customWidth="1"/>
    <col min="32" max="32" width="13.140625" style="1" customWidth="1"/>
    <col min="33" max="33" width="13.85546875" style="1" customWidth="1"/>
    <col min="34" max="34" width="13.5703125" style="1" customWidth="1"/>
    <col min="35" max="35" width="17.42578125" style="1" customWidth="1"/>
    <col min="36" max="36" width="15.7109375" style="1" customWidth="1"/>
    <col min="37" max="37" width="14.5703125" style="1" customWidth="1"/>
    <col min="38" max="38" width="13.28515625" style="1" customWidth="1"/>
    <col min="39" max="39" width="17.85546875" style="1" customWidth="1"/>
    <col min="40" max="40" width="13.5703125" style="1" customWidth="1"/>
    <col min="41" max="41" width="14" style="1" customWidth="1"/>
    <col min="42" max="42" width="13.140625" style="1" customWidth="1"/>
    <col min="43" max="43" width="18" style="1" customWidth="1"/>
    <col min="44" max="44" width="13.85546875" style="1" customWidth="1"/>
    <col min="45" max="45" width="14.5703125" style="1" customWidth="1"/>
    <col min="46" max="46" width="13.5703125" style="1" customWidth="1"/>
    <col min="47" max="47" width="18.140625" style="1" customWidth="1"/>
    <col min="48" max="48" width="12.85546875" style="1" customWidth="1"/>
    <col min="49" max="49" width="14.42578125" style="1" customWidth="1"/>
    <col min="50" max="50" width="13.7109375" style="1" customWidth="1"/>
    <col min="51" max="51" width="17.85546875" style="1" customWidth="1"/>
    <col min="52" max="52" width="13.140625" style="1" customWidth="1"/>
    <col min="53" max="53" width="14" style="1" customWidth="1"/>
    <col min="54" max="54" width="12.7109375" style="1" customWidth="1"/>
    <col min="55" max="55" width="17.7109375" style="1" customWidth="1"/>
    <col min="56" max="57" width="13.42578125" style="1" customWidth="1"/>
    <col min="58" max="58" width="13.28515625" style="1" customWidth="1"/>
    <col min="59" max="59" width="17.42578125" style="1" customWidth="1"/>
    <col min="60" max="60" width="13.42578125" style="1" customWidth="1"/>
    <col min="61" max="61" width="14.140625" style="1" customWidth="1"/>
    <col min="62" max="62" width="12.42578125" style="1" customWidth="1"/>
    <col min="63" max="63" width="18.28515625" style="1" customWidth="1"/>
    <col min="64" max="64" width="13.42578125" style="1" customWidth="1"/>
    <col min="65" max="65" width="13.85546875" style="1" customWidth="1"/>
    <col min="66" max="66" width="12.5703125" style="1" customWidth="1"/>
    <col min="67" max="67" width="18.28515625" style="1" customWidth="1"/>
    <col min="68" max="68" width="14" style="1" customWidth="1"/>
    <col min="69" max="69" width="15.85546875" style="1" customWidth="1"/>
    <col min="70" max="70" width="13.140625" style="1" customWidth="1"/>
    <col min="71" max="71" width="19.42578125" style="1" customWidth="1"/>
    <col min="72" max="72" width="13.28515625" style="1" customWidth="1"/>
    <col min="73" max="73" width="15.140625" style="1" customWidth="1"/>
    <col min="74" max="74" width="13.140625" style="1" customWidth="1"/>
    <col min="75" max="75" width="17.140625" style="1" customWidth="1"/>
    <col min="76" max="76" width="13" style="1" customWidth="1"/>
    <col min="77" max="77" width="14" style="1" customWidth="1"/>
    <col min="78" max="78" width="17.140625" style="1" customWidth="1"/>
    <col min="79" max="79" width="17.7109375" style="1" customWidth="1"/>
    <col min="80" max="80" width="12.85546875" style="1" customWidth="1"/>
    <col min="81" max="81" width="12.5703125" style="1" customWidth="1"/>
    <col min="82" max="82" width="13.7109375" style="1" customWidth="1"/>
    <col min="83" max="83" width="18.7109375" style="1" customWidth="1"/>
    <col min="84" max="84" width="12.7109375" style="1" customWidth="1"/>
    <col min="85" max="85" width="13.7109375" style="1" customWidth="1"/>
    <col min="86" max="86" width="12.7109375" style="1" customWidth="1"/>
    <col min="87" max="87" width="18.42578125" style="1" customWidth="1"/>
    <col min="88" max="88" width="14.140625" style="1" customWidth="1"/>
    <col min="89" max="89" width="12.42578125" style="1" customWidth="1"/>
    <col min="90" max="90" width="12.7109375" style="1" customWidth="1"/>
    <col min="91" max="91" width="17.5703125" style="1" customWidth="1"/>
    <col min="92" max="92" width="13.7109375" style="1" customWidth="1"/>
    <col min="93" max="93" width="12.5703125" style="1" customWidth="1"/>
    <col min="94" max="94" width="13.85546875" style="1" customWidth="1"/>
    <col min="95" max="95" width="17.85546875" style="1" customWidth="1"/>
    <col min="96" max="96" width="12.42578125" style="1" customWidth="1"/>
    <col min="97" max="97" width="13.28515625" style="1" customWidth="1"/>
    <col min="98" max="98" width="13.140625" style="1" customWidth="1"/>
    <col min="99" max="99" width="17.7109375" style="1" customWidth="1"/>
    <col min="100" max="100" width="12.85546875" style="1" customWidth="1"/>
    <col min="101" max="101" width="13.85546875" style="1" customWidth="1"/>
    <col min="102" max="102" width="12.5703125" style="1" customWidth="1"/>
    <col min="103" max="103" width="17.5703125" style="1" customWidth="1"/>
    <col min="104" max="104" width="12.85546875" style="1" customWidth="1"/>
    <col min="105" max="105" width="13.85546875" style="1" customWidth="1"/>
    <col min="106" max="106" width="13.28515625" style="1" customWidth="1"/>
    <col min="107" max="107" width="17.85546875" style="1" customWidth="1"/>
    <col min="108" max="109" width="13.28515625" style="1" customWidth="1"/>
    <col min="110" max="110" width="13" style="1" customWidth="1"/>
    <col min="111" max="111" width="18.42578125" style="1" customWidth="1"/>
    <col min="112" max="112" width="13" style="1" customWidth="1"/>
    <col min="113" max="113" width="13.7109375" style="1" customWidth="1"/>
    <col min="114" max="114" width="13.85546875" style="1" customWidth="1"/>
    <col min="115" max="115" width="18" style="1" customWidth="1"/>
    <col min="116" max="116" width="12.42578125" style="1" customWidth="1"/>
    <col min="117" max="117" width="12.85546875" style="1" customWidth="1"/>
    <col min="118" max="118" width="13.85546875" style="1" customWidth="1"/>
    <col min="119" max="119" width="17.85546875" style="1" customWidth="1"/>
    <col min="120" max="120" width="14.28515625" style="1" customWidth="1"/>
    <col min="121" max="121" width="14" style="1" customWidth="1"/>
    <col min="122" max="122" width="13.85546875" style="1" customWidth="1"/>
    <col min="123" max="123" width="17.140625" style="1" customWidth="1"/>
    <col min="124" max="124" width="13.140625" style="1" customWidth="1"/>
    <col min="125" max="125" width="12.85546875" style="1" customWidth="1"/>
    <col min="126" max="126" width="14.42578125" style="1" customWidth="1"/>
    <col min="127" max="127" width="17.5703125" style="1" customWidth="1"/>
    <col min="128" max="128" width="13.42578125" style="1" customWidth="1"/>
    <col min="129" max="130" width="13.140625" style="1" customWidth="1"/>
    <col min="131" max="131" width="17.7109375" style="1" customWidth="1"/>
    <col min="132" max="133" width="13.7109375" style="1" customWidth="1"/>
    <col min="134" max="134" width="12.85546875" style="1" customWidth="1"/>
    <col min="135" max="135" width="19" style="1" customWidth="1"/>
    <col min="136" max="136" width="13.5703125" style="1" customWidth="1"/>
    <col min="137" max="137" width="13.28515625" style="1" customWidth="1"/>
    <col min="138" max="138" width="14.28515625" style="1" customWidth="1"/>
    <col min="139" max="139" width="18" style="1" customWidth="1"/>
    <col min="140" max="140" width="12.5703125" style="1" customWidth="1"/>
    <col min="141" max="141" width="13.5703125" style="1" customWidth="1"/>
    <col min="142" max="142" width="12.85546875" style="1" customWidth="1"/>
    <col min="143" max="143" width="18.140625" style="1" customWidth="1"/>
    <col min="144" max="144" width="13.28515625" style="1" customWidth="1"/>
    <col min="145" max="145" width="13.5703125" style="1" customWidth="1"/>
    <col min="146" max="146" width="13.42578125" style="1" customWidth="1"/>
    <col min="147" max="147" width="18.5703125" style="1" customWidth="1"/>
    <col min="148" max="148" width="12.7109375" style="1" customWidth="1"/>
    <col min="149" max="149" width="13.7109375" style="1" customWidth="1"/>
    <col min="150" max="150" width="13.5703125" style="1" customWidth="1"/>
    <col min="151" max="151" width="13.7109375" style="1" customWidth="1"/>
    <col min="152" max="152" width="16.5703125" style="1" customWidth="1"/>
    <col min="153" max="153" width="14" style="1" customWidth="1"/>
    <col min="154" max="16384" width="9.140625" style="1"/>
  </cols>
  <sheetData>
    <row r="1" spans="1:12" s="17" customFormat="1" ht="30" customHeight="1" x14ac:dyDescent="0.25">
      <c r="A1" s="110" t="s">
        <v>299</v>
      </c>
    </row>
    <row r="2" spans="1:12" s="14" customFormat="1" ht="15.95" customHeight="1" x14ac:dyDescent="0.25">
      <c r="C2" s="127" t="s">
        <v>400</v>
      </c>
    </row>
    <row r="3" spans="1:12" s="14" customFormat="1" ht="15.95" customHeight="1" x14ac:dyDescent="0.25">
      <c r="C3" s="129" t="s">
        <v>401</v>
      </c>
    </row>
    <row r="4" spans="1:12" s="14" customFormat="1" ht="15.95" customHeight="1" x14ac:dyDescent="0.25">
      <c r="C4" s="129" t="s">
        <v>391</v>
      </c>
    </row>
    <row r="5" spans="1:12" s="14" customFormat="1" ht="15.95" customHeight="1" x14ac:dyDescent="0.25">
      <c r="C5" s="129" t="s">
        <v>393</v>
      </c>
    </row>
    <row r="6" spans="1:12" s="14" customFormat="1" ht="15.95" customHeight="1" x14ac:dyDescent="0.25">
      <c r="C6" s="129" t="s">
        <v>390</v>
      </c>
    </row>
    <row r="7" spans="1:12" s="14" customFormat="1" ht="15.95" customHeight="1" x14ac:dyDescent="0.25">
      <c r="C7" s="129" t="s">
        <v>389</v>
      </c>
    </row>
    <row r="8" spans="1:12" s="14" customFormat="1" ht="15.95" customHeight="1" x14ac:dyDescent="0.25">
      <c r="C8" s="129" t="s">
        <v>388</v>
      </c>
    </row>
    <row r="9" spans="1:12" s="14" customFormat="1" ht="15.95" customHeight="1" x14ac:dyDescent="0.25">
      <c r="C9" s="129" t="s">
        <v>387</v>
      </c>
    </row>
    <row r="10" spans="1:12" s="14" customFormat="1" ht="15.95" customHeight="1" x14ac:dyDescent="0.25">
      <c r="A10" s="70"/>
      <c r="B10" s="69"/>
      <c r="C10" s="69"/>
      <c r="D10" s="69"/>
    </row>
    <row r="11" spans="1:12" s="30" customFormat="1" ht="24.95" customHeight="1" x14ac:dyDescent="0.25">
      <c r="A11" s="111" t="s">
        <v>392</v>
      </c>
    </row>
    <row r="12" spans="1:12" ht="24.95" customHeight="1" x14ac:dyDescent="0.25">
      <c r="B12" s="114" t="s">
        <v>253</v>
      </c>
      <c r="C12" s="12"/>
      <c r="D12" s="12"/>
      <c r="E12" s="12"/>
      <c r="F12" s="11"/>
      <c r="L12" s="6"/>
    </row>
    <row r="13" spans="1:12" s="14" customFormat="1" ht="15.95" customHeight="1" x14ac:dyDescent="0.25">
      <c r="A13" s="70"/>
      <c r="B13" s="69" t="s">
        <v>351</v>
      </c>
      <c r="C13" s="69"/>
      <c r="D13" s="69"/>
    </row>
    <row r="14" spans="1:12" s="14" customFormat="1" ht="15.95" customHeight="1" x14ac:dyDescent="0.25">
      <c r="A14" s="70"/>
      <c r="B14" s="69" t="s">
        <v>247</v>
      </c>
      <c r="C14" s="69"/>
      <c r="D14" s="69"/>
    </row>
    <row r="15" spans="1:12" s="14" customFormat="1" ht="15.95" customHeight="1" x14ac:dyDescent="0.25">
      <c r="A15" s="70"/>
      <c r="B15" s="69" t="s">
        <v>248</v>
      </c>
      <c r="C15" s="69"/>
      <c r="D15" s="69"/>
    </row>
    <row r="16" spans="1:12" s="14" customFormat="1" ht="15.95" customHeight="1" x14ac:dyDescent="0.25"/>
    <row r="17" spans="1:11" s="14" customFormat="1" ht="24.95" customHeight="1" x14ac:dyDescent="0.25">
      <c r="B17" s="115" t="s">
        <v>246</v>
      </c>
      <c r="D17" s="16"/>
      <c r="E17" s="16"/>
      <c r="H17" s="30"/>
      <c r="I17" s="30"/>
      <c r="J17" s="30"/>
      <c r="K17" s="16"/>
    </row>
    <row r="18" spans="1:11" s="14" customFormat="1" ht="15.95" customHeight="1" x14ac:dyDescent="0.25">
      <c r="B18" s="175" t="s">
        <v>0</v>
      </c>
      <c r="C18" s="175"/>
      <c r="D18" s="80" t="s">
        <v>1</v>
      </c>
      <c r="E18" s="72">
        <v>10000</v>
      </c>
      <c r="H18" s="30"/>
      <c r="I18" s="30"/>
      <c r="J18" s="30"/>
      <c r="K18" s="16"/>
    </row>
    <row r="19" spans="1:11" s="14" customFormat="1" ht="15.95" customHeight="1" x14ac:dyDescent="0.25">
      <c r="B19" s="175" t="s">
        <v>2</v>
      </c>
      <c r="C19" s="175"/>
      <c r="D19" s="80" t="s">
        <v>3</v>
      </c>
      <c r="E19" s="73">
        <v>0.06</v>
      </c>
      <c r="H19" s="30"/>
      <c r="I19" s="30"/>
      <c r="J19" s="30"/>
      <c r="K19" s="16"/>
    </row>
    <row r="20" spans="1:11" s="14" customFormat="1" ht="15.95" customHeight="1" x14ac:dyDescent="0.25">
      <c r="B20" s="175" t="s">
        <v>4</v>
      </c>
      <c r="C20" s="175"/>
      <c r="D20" s="80" t="s">
        <v>5</v>
      </c>
      <c r="E20" s="74">
        <v>15</v>
      </c>
      <c r="H20" s="30"/>
      <c r="I20" s="30"/>
      <c r="J20" s="30"/>
      <c r="K20" s="16"/>
    </row>
    <row r="21" spans="1:11" s="14" customFormat="1" ht="15.95" customHeight="1" x14ac:dyDescent="0.25">
      <c r="B21" s="38"/>
      <c r="C21" s="38"/>
      <c r="D21" s="39"/>
      <c r="E21" s="40"/>
      <c r="H21" s="30"/>
      <c r="I21" s="30"/>
      <c r="J21" s="30"/>
    </row>
    <row r="22" spans="1:11" s="14" customFormat="1" ht="15.95" customHeight="1" x14ac:dyDescent="0.25">
      <c r="A22" s="70"/>
      <c r="B22" s="69" t="s">
        <v>286</v>
      </c>
      <c r="C22" s="69"/>
      <c r="D22" s="69"/>
    </row>
    <row r="23" spans="1:11" s="14" customFormat="1" ht="15.95" customHeight="1" x14ac:dyDescent="0.25">
      <c r="A23" s="70"/>
      <c r="B23" s="69" t="s">
        <v>287</v>
      </c>
      <c r="C23" s="69"/>
      <c r="D23" s="69"/>
    </row>
    <row r="24" spans="1:11" s="14" customFormat="1" ht="15.95" customHeight="1" x14ac:dyDescent="0.25">
      <c r="A24" s="70"/>
      <c r="B24" s="69" t="s">
        <v>249</v>
      </c>
      <c r="C24" s="69"/>
      <c r="D24" s="69"/>
    </row>
    <row r="25" spans="1:11" s="14" customFormat="1" ht="15.95" customHeight="1" x14ac:dyDescent="0.25">
      <c r="A25" s="70"/>
      <c r="B25" s="69" t="s">
        <v>250</v>
      </c>
      <c r="C25" s="69"/>
      <c r="D25" s="69"/>
    </row>
    <row r="26" spans="1:11" s="14" customFormat="1" ht="15.95" customHeight="1" x14ac:dyDescent="0.25">
      <c r="A26" s="70"/>
      <c r="B26" s="69" t="s">
        <v>354</v>
      </c>
      <c r="C26" s="69"/>
      <c r="D26" s="69"/>
    </row>
    <row r="27" spans="1:11" s="14" customFormat="1" ht="15.95" customHeight="1" x14ac:dyDescent="0.25">
      <c r="A27" s="70"/>
      <c r="B27" s="69" t="s">
        <v>252</v>
      </c>
      <c r="C27" s="69"/>
      <c r="D27" s="69"/>
    </row>
    <row r="28" spans="1:11" s="14" customFormat="1" ht="15.95" customHeight="1" x14ac:dyDescent="0.25">
      <c r="A28" s="70"/>
      <c r="B28" s="69"/>
      <c r="C28" s="69"/>
      <c r="D28" s="69"/>
    </row>
    <row r="29" spans="1:11" s="14" customFormat="1" ht="24.95" customHeight="1" x14ac:dyDescent="0.25">
      <c r="A29" s="70"/>
      <c r="B29" s="114" t="s">
        <v>355</v>
      </c>
      <c r="C29" s="69"/>
      <c r="D29" s="69"/>
    </row>
    <row r="30" spans="1:11" s="14" customFormat="1" ht="15.95" customHeight="1" x14ac:dyDescent="0.25">
      <c r="A30" s="70"/>
      <c r="B30" s="69" t="s">
        <v>254</v>
      </c>
      <c r="C30" s="69"/>
    </row>
    <row r="31" spans="1:11" s="14" customFormat="1" ht="15.95" customHeight="1" x14ac:dyDescent="0.25">
      <c r="A31" s="70"/>
      <c r="B31" s="172" t="s">
        <v>255</v>
      </c>
      <c r="C31" s="164">
        <f>($E$18*$E$19)/(1-(1/POWER((1+$E$19),$E$20)))</f>
        <v>1029.6276395531263</v>
      </c>
      <c r="D31" s="166" t="s">
        <v>256</v>
      </c>
      <c r="E31" s="167"/>
      <c r="F31" s="167"/>
      <c r="G31" s="167"/>
      <c r="H31" s="167"/>
      <c r="I31" s="167"/>
      <c r="J31" s="168"/>
    </row>
    <row r="32" spans="1:11" s="14" customFormat="1" ht="15.95" customHeight="1" x14ac:dyDescent="0.25">
      <c r="A32" s="70"/>
      <c r="B32" s="172"/>
      <c r="C32" s="165"/>
      <c r="D32" s="169"/>
      <c r="E32" s="170"/>
      <c r="F32" s="170"/>
      <c r="G32" s="170"/>
      <c r="H32" s="170"/>
      <c r="I32" s="170"/>
      <c r="J32" s="171"/>
    </row>
    <row r="33" spans="1:12" s="14" customFormat="1" ht="15.95" customHeight="1" x14ac:dyDescent="0.25">
      <c r="A33" s="70"/>
      <c r="B33" s="69"/>
      <c r="C33" s="69"/>
      <c r="D33" s="69"/>
    </row>
    <row r="34" spans="1:12" s="14" customFormat="1" ht="15.95" customHeight="1" x14ac:dyDescent="0.25">
      <c r="A34" s="70"/>
      <c r="B34" s="69" t="s">
        <v>257</v>
      </c>
      <c r="C34" s="69"/>
    </row>
    <row r="35" spans="1:12" s="14" customFormat="1" ht="15.95" customHeight="1" x14ac:dyDescent="0.25">
      <c r="A35" s="70"/>
      <c r="B35" s="172" t="s">
        <v>258</v>
      </c>
      <c r="C35" s="164">
        <f>$E$18*(1/(1/(1+1*$E$19)+1/(1+2*$E$19)+1/(1+3*$E$19)+1/(1+4*$E$19)+1/(1+5*$E$19)+1/(1+6*$E$19)+1/(1+7*$E$19)+1/(1+8*$E$19)+1/(1+9*$E$19)+1/(1+10*$E$19)+1/(1+11*$E$19)+1/(1+12*$E$19)+1/(1+13*$E$19)+1/(1+14*$E$19)+1/(1+15*$E$19)))</f>
        <v>955.62681039117183</v>
      </c>
      <c r="D35" s="158" t="s">
        <v>367</v>
      </c>
      <c r="E35" s="159"/>
      <c r="F35" s="159"/>
      <c r="G35" s="159"/>
      <c r="H35" s="159"/>
      <c r="I35" s="159"/>
      <c r="J35" s="160"/>
    </row>
    <row r="36" spans="1:12" s="14" customFormat="1" ht="15.95" customHeight="1" x14ac:dyDescent="0.25">
      <c r="A36" s="70"/>
      <c r="B36" s="172"/>
      <c r="C36" s="165"/>
      <c r="D36" s="161"/>
      <c r="E36" s="162"/>
      <c r="F36" s="162"/>
      <c r="G36" s="162"/>
      <c r="H36" s="162"/>
      <c r="I36" s="162"/>
      <c r="J36" s="163"/>
    </row>
    <row r="37" spans="1:12" s="14" customFormat="1" ht="15.95" customHeight="1" x14ac:dyDescent="0.25">
      <c r="A37" s="70"/>
      <c r="B37" s="69"/>
      <c r="C37" s="69"/>
      <c r="D37" s="69"/>
    </row>
    <row r="38" spans="1:12" ht="24.95" customHeight="1" x14ac:dyDescent="0.25">
      <c r="B38" s="114" t="s">
        <v>259</v>
      </c>
      <c r="C38" s="12"/>
      <c r="D38" s="12"/>
      <c r="E38" s="12"/>
      <c r="F38" s="11"/>
      <c r="L38" s="6"/>
    </row>
    <row r="39" spans="1:12" s="14" customFormat="1" ht="15.95" customHeight="1" x14ac:dyDescent="0.25">
      <c r="B39" s="69" t="s">
        <v>260</v>
      </c>
      <c r="C39" s="38"/>
      <c r="D39" s="39"/>
      <c r="E39" s="40"/>
      <c r="H39" s="30"/>
      <c r="I39" s="30"/>
      <c r="J39" s="30"/>
    </row>
    <row r="40" spans="1:12" s="14" customFormat="1" ht="15.95" customHeight="1" x14ac:dyDescent="0.25"/>
    <row r="41" spans="1:12" s="14" customFormat="1" ht="24.95" customHeight="1" x14ac:dyDescent="0.25">
      <c r="B41" s="115" t="s">
        <v>22</v>
      </c>
      <c r="D41" s="16"/>
      <c r="E41" s="16"/>
      <c r="H41" s="30"/>
      <c r="I41" s="30"/>
      <c r="J41" s="30"/>
      <c r="K41" s="16"/>
    </row>
    <row r="42" spans="1:12" s="14" customFormat="1" ht="15.95" customHeight="1" x14ac:dyDescent="0.25">
      <c r="B42" s="176" t="s">
        <v>11</v>
      </c>
      <c r="C42" s="177"/>
      <c r="D42" s="80"/>
      <c r="E42" s="82" t="s">
        <v>261</v>
      </c>
      <c r="F42" s="84" t="s">
        <v>262</v>
      </c>
      <c r="H42" s="30"/>
      <c r="I42" s="30"/>
      <c r="J42" s="30"/>
      <c r="K42" s="16"/>
    </row>
    <row r="43" spans="1:12" s="14" customFormat="1" ht="15.95" customHeight="1" x14ac:dyDescent="0.25">
      <c r="B43" s="175" t="s">
        <v>0</v>
      </c>
      <c r="C43" s="175"/>
      <c r="D43" s="80" t="s">
        <v>1</v>
      </c>
      <c r="E43" s="72">
        <f>$E$18</f>
        <v>10000</v>
      </c>
      <c r="F43" s="72">
        <f>$E$18</f>
        <v>10000</v>
      </c>
      <c r="H43" s="30"/>
      <c r="I43" s="30"/>
      <c r="J43" s="30"/>
      <c r="K43" s="16"/>
    </row>
    <row r="44" spans="1:12" s="14" customFormat="1" ht="15.95" customHeight="1" x14ac:dyDescent="0.25">
      <c r="B44" s="175" t="s">
        <v>2</v>
      </c>
      <c r="C44" s="175"/>
      <c r="D44" s="80" t="s">
        <v>3</v>
      </c>
      <c r="E44" s="73">
        <f>$E$19</f>
        <v>0.06</v>
      </c>
      <c r="F44" s="73">
        <f>$E$19</f>
        <v>0.06</v>
      </c>
      <c r="H44" s="30"/>
      <c r="I44" s="30"/>
      <c r="J44" s="30"/>
      <c r="K44" s="16"/>
    </row>
    <row r="45" spans="1:12" s="14" customFormat="1" ht="15.95" customHeight="1" x14ac:dyDescent="0.25">
      <c r="B45" s="175" t="s">
        <v>4</v>
      </c>
      <c r="C45" s="175"/>
      <c r="D45" s="80" t="s">
        <v>5</v>
      </c>
      <c r="E45" s="74">
        <f>$E$20</f>
        <v>15</v>
      </c>
      <c r="F45" s="74">
        <f>$E$20</f>
        <v>15</v>
      </c>
      <c r="H45" s="30"/>
      <c r="I45" s="30"/>
      <c r="J45" s="30"/>
      <c r="K45" s="16"/>
    </row>
    <row r="46" spans="1:12" s="14" customFormat="1" ht="15.95" customHeight="1" x14ac:dyDescent="0.25">
      <c r="B46" s="175" t="s">
        <v>56</v>
      </c>
      <c r="C46" s="175"/>
      <c r="D46" s="80" t="s">
        <v>6</v>
      </c>
      <c r="E46" s="71">
        <f>$C$31</f>
        <v>1029.6276395531263</v>
      </c>
      <c r="F46" s="71">
        <f>$C$35</f>
        <v>955.62681039117183</v>
      </c>
      <c r="H46" s="30"/>
      <c r="I46" s="30"/>
      <c r="J46" s="30"/>
      <c r="K46" s="16"/>
    </row>
    <row r="47" spans="1:12" s="14" customFormat="1" ht="15.95" customHeight="1" x14ac:dyDescent="0.25">
      <c r="B47" s="175" t="s">
        <v>7</v>
      </c>
      <c r="C47" s="175"/>
      <c r="D47" s="80" t="s">
        <v>8</v>
      </c>
      <c r="E47" s="73">
        <f>$E$19*12</f>
        <v>0.72</v>
      </c>
      <c r="F47" s="73">
        <f>$E$19*12</f>
        <v>0.72</v>
      </c>
      <c r="H47" s="30"/>
      <c r="I47" s="30"/>
      <c r="J47" s="30"/>
      <c r="K47" s="16"/>
    </row>
    <row r="48" spans="1:12" s="14" customFormat="1" ht="15.95" customHeight="1" x14ac:dyDescent="0.25">
      <c r="B48" s="175" t="s">
        <v>9</v>
      </c>
      <c r="C48" s="175"/>
      <c r="D48" s="80" t="s">
        <v>10</v>
      </c>
      <c r="E48" s="73">
        <f>(1+$E$19)^12-1</f>
        <v>1.0121964718355518</v>
      </c>
      <c r="F48" s="73">
        <f>$E$19*12</f>
        <v>0.72</v>
      </c>
      <c r="H48" s="30"/>
      <c r="I48" s="30"/>
      <c r="J48" s="30"/>
      <c r="K48" s="16"/>
    </row>
    <row r="49" spans="1:9" s="14" customFormat="1" ht="15.95" customHeight="1" x14ac:dyDescent="0.25">
      <c r="A49" s="70"/>
      <c r="B49" s="69"/>
      <c r="C49" s="69"/>
      <c r="D49" s="69"/>
    </row>
    <row r="50" spans="1:9" s="30" customFormat="1" ht="24.95" customHeight="1" x14ac:dyDescent="0.25">
      <c r="A50" s="111" t="s">
        <v>391</v>
      </c>
    </row>
    <row r="51" spans="1:9" s="14" customFormat="1" ht="15.95" customHeight="1" x14ac:dyDescent="0.25">
      <c r="B51" s="14" t="s">
        <v>263</v>
      </c>
    </row>
    <row r="52" spans="1:9" s="14" customFormat="1" ht="15.95" customHeight="1" x14ac:dyDescent="0.25">
      <c r="B52" s="14" t="s">
        <v>264</v>
      </c>
    </row>
    <row r="53" spans="1:9" s="14" customFormat="1" ht="15.95" customHeight="1" x14ac:dyDescent="0.25">
      <c r="B53" s="14" t="s">
        <v>265</v>
      </c>
    </row>
    <row r="54" spans="1:9" s="14" customFormat="1" ht="15.95" customHeight="1" x14ac:dyDescent="0.25">
      <c r="B54" s="14" t="s">
        <v>266</v>
      </c>
    </row>
    <row r="55" spans="1:9" s="14" customFormat="1" ht="15.95" customHeight="1" x14ac:dyDescent="0.25">
      <c r="B55" s="14" t="s">
        <v>63</v>
      </c>
    </row>
    <row r="56" spans="1:9" s="14" customFormat="1" ht="15.95" customHeight="1" x14ac:dyDescent="0.25"/>
    <row r="57" spans="1:9" s="14" customFormat="1" ht="24.95" customHeight="1" x14ac:dyDescent="0.25">
      <c r="B57" s="115" t="s">
        <v>267</v>
      </c>
      <c r="G57" s="1"/>
      <c r="H57" s="1"/>
      <c r="I57" s="1"/>
    </row>
    <row r="58" spans="1:9" s="14" customFormat="1" ht="15.95" customHeight="1" x14ac:dyDescent="0.25">
      <c r="B58" s="82" t="s">
        <v>11</v>
      </c>
      <c r="C58" s="82" t="s">
        <v>12</v>
      </c>
      <c r="D58" s="82" t="s">
        <v>13</v>
      </c>
      <c r="E58" s="82" t="s">
        <v>19</v>
      </c>
      <c r="F58" s="82" t="s">
        <v>173</v>
      </c>
    </row>
    <row r="59" spans="1:9" s="14" customFormat="1" ht="15.95" customHeight="1" x14ac:dyDescent="0.25">
      <c r="B59" s="80" t="s">
        <v>269</v>
      </c>
      <c r="C59" s="41">
        <f>$C$31</f>
        <v>1029.6276395531263</v>
      </c>
      <c r="D59" s="42">
        <f>$C$31*$E$20</f>
        <v>15444.414593296895</v>
      </c>
      <c r="E59" s="42">
        <f>$E$18</f>
        <v>10000</v>
      </c>
      <c r="F59" s="42">
        <f>D59-E59</f>
        <v>5444.414593296895</v>
      </c>
    </row>
    <row r="60" spans="1:9" s="14" customFormat="1" ht="15.95" customHeight="1" x14ac:dyDescent="0.25">
      <c r="B60" s="80" t="s">
        <v>268</v>
      </c>
      <c r="C60" s="41">
        <f>$C$35</f>
        <v>955.62681039117183</v>
      </c>
      <c r="D60" s="42">
        <f>$C$35*$E$20</f>
        <v>14334.402155867578</v>
      </c>
      <c r="E60" s="42">
        <f>$E$18</f>
        <v>10000</v>
      </c>
      <c r="F60" s="42">
        <f>D60-E60</f>
        <v>4334.4021558675777</v>
      </c>
    </row>
    <row r="61" spans="1:9" s="14" customFormat="1" ht="15.95" customHeight="1" x14ac:dyDescent="0.25">
      <c r="B61" s="52"/>
      <c r="C61" s="46"/>
      <c r="D61" s="46"/>
      <c r="E61" s="46"/>
    </row>
    <row r="62" spans="1:9" s="14" customFormat="1" ht="15.95" customHeight="1" x14ac:dyDescent="0.25">
      <c r="B62" s="14" t="s">
        <v>99</v>
      </c>
      <c r="C62" s="46"/>
      <c r="D62" s="46"/>
      <c r="E62" s="46"/>
    </row>
    <row r="63" spans="1:9" s="14" customFormat="1" ht="15.95" customHeight="1" x14ac:dyDescent="0.25">
      <c r="B63" s="14" t="s">
        <v>270</v>
      </c>
      <c r="C63" s="46"/>
      <c r="D63" s="46"/>
      <c r="E63" s="46"/>
    </row>
    <row r="64" spans="1:9" s="14" customFormat="1" ht="15.95" customHeight="1" x14ac:dyDescent="0.25">
      <c r="C64" s="53"/>
      <c r="D64" s="53"/>
      <c r="E64" s="53"/>
      <c r="F64" s="53"/>
    </row>
    <row r="65" spans="1:12" s="31" customFormat="1" ht="24.95" customHeight="1" x14ac:dyDescent="0.25">
      <c r="A65" s="111" t="s">
        <v>393</v>
      </c>
    </row>
    <row r="66" spans="1:12" s="14" customFormat="1" ht="15.95" customHeight="1" x14ac:dyDescent="0.25">
      <c r="B66" s="14" t="s">
        <v>208</v>
      </c>
    </row>
    <row r="67" spans="1:12" s="14" customFormat="1" ht="15.95" customHeight="1" x14ac:dyDescent="0.25">
      <c r="B67" s="14" t="s">
        <v>196</v>
      </c>
    </row>
    <row r="68" spans="1:12" s="14" customFormat="1" ht="15.95" customHeight="1" x14ac:dyDescent="0.25">
      <c r="B68" s="14" t="s">
        <v>197</v>
      </c>
    </row>
    <row r="69" spans="1:12" s="14" customFormat="1" ht="15.95" customHeight="1" x14ac:dyDescent="0.25">
      <c r="B69" s="14" t="s">
        <v>381</v>
      </c>
    </row>
    <row r="70" spans="1:12" s="14" customFormat="1" ht="15.95" customHeight="1" x14ac:dyDescent="0.25">
      <c r="B70" s="14" t="s">
        <v>198</v>
      </c>
    </row>
    <row r="71" spans="1:12" s="14" customFormat="1" ht="15.95" customHeight="1" x14ac:dyDescent="0.25">
      <c r="B71" s="14" t="s">
        <v>64</v>
      </c>
    </row>
    <row r="72" spans="1:12" s="14" customFormat="1" ht="15.95" customHeight="1" x14ac:dyDescent="0.25"/>
    <row r="73" spans="1:12" s="14" customFormat="1" ht="15.95" customHeight="1" x14ac:dyDescent="0.25">
      <c r="B73" s="37" t="s">
        <v>343</v>
      </c>
    </row>
    <row r="74" spans="1:12" s="14" customFormat="1" ht="15.95" customHeight="1" x14ac:dyDescent="0.25">
      <c r="B74" s="37" t="s">
        <v>342</v>
      </c>
    </row>
    <row r="75" spans="1:12" s="14" customFormat="1" ht="15.95" customHeight="1" x14ac:dyDescent="0.25">
      <c r="A75" s="70"/>
      <c r="B75" s="69"/>
      <c r="C75" s="69"/>
      <c r="D75" s="69"/>
    </row>
    <row r="76" spans="1:12" ht="24.95" customHeight="1" x14ac:dyDescent="0.25">
      <c r="B76" s="113" t="s">
        <v>330</v>
      </c>
      <c r="C76" s="12"/>
      <c r="D76" s="12"/>
      <c r="E76" s="12"/>
      <c r="F76" s="11"/>
      <c r="L76" s="6"/>
    </row>
    <row r="77" spans="1:12" ht="24.95" customHeight="1" x14ac:dyDescent="0.25">
      <c r="B77" s="115" t="s">
        <v>271</v>
      </c>
      <c r="G77" s="14"/>
      <c r="H77" s="14"/>
      <c r="I77" s="14"/>
      <c r="J77" s="14"/>
    </row>
    <row r="78" spans="1:12" ht="20.100000000000001" customHeight="1" x14ac:dyDescent="0.25">
      <c r="B78" s="173" t="s">
        <v>14</v>
      </c>
      <c r="C78" s="149" t="s">
        <v>23</v>
      </c>
      <c r="D78" s="149"/>
      <c r="E78" s="149"/>
      <c r="F78" s="149"/>
      <c r="G78" s="14"/>
      <c r="H78" s="14"/>
      <c r="I78" s="14"/>
      <c r="J78" s="14"/>
    </row>
    <row r="79" spans="1:12" ht="20.100000000000001" customHeight="1" x14ac:dyDescent="0.25">
      <c r="B79" s="174"/>
      <c r="C79" s="82" t="s">
        <v>12</v>
      </c>
      <c r="D79" s="79" t="s">
        <v>15</v>
      </c>
      <c r="E79" s="82" t="s">
        <v>24</v>
      </c>
      <c r="F79" s="82" t="s">
        <v>17</v>
      </c>
      <c r="G79" s="14"/>
      <c r="H79" s="14"/>
      <c r="I79" s="14"/>
      <c r="J79" s="14"/>
    </row>
    <row r="80" spans="1:12" ht="15.95" customHeight="1" x14ac:dyDescent="0.25">
      <c r="B80" s="3">
        <v>1</v>
      </c>
      <c r="C80" s="2">
        <f t="shared" ref="C80:C94" si="0">$C$31</f>
        <v>1029.6276395531263</v>
      </c>
      <c r="D80" s="2">
        <f>C80/POWER(1+$E$19,B80)</f>
        <v>971.34682976710019</v>
      </c>
      <c r="E80" s="2">
        <f t="shared" ref="E80:E94" si="1">C80-D80</f>
        <v>58.280809786026111</v>
      </c>
      <c r="F80" s="4">
        <f t="shared" ref="F80:F94" si="2">E80/D80</f>
        <v>6.0000000000000102E-2</v>
      </c>
      <c r="G80" s="14"/>
      <c r="H80" s="14"/>
      <c r="I80" s="14"/>
      <c r="J80" s="14"/>
    </row>
    <row r="81" spans="1:10" ht="15.95" customHeight="1" x14ac:dyDescent="0.25">
      <c r="B81" s="5">
        <f t="shared" ref="B81:B94" si="3">B80+1</f>
        <v>2</v>
      </c>
      <c r="C81" s="2">
        <f t="shared" si="0"/>
        <v>1029.6276395531263</v>
      </c>
      <c r="D81" s="2">
        <f t="shared" ref="D81:D94" si="4">C81/POWER(1+$E$19,B81)</f>
        <v>916.36493374254735</v>
      </c>
      <c r="E81" s="2">
        <f t="shared" si="1"/>
        <v>113.26270581057895</v>
      </c>
      <c r="F81" s="4">
        <f t="shared" si="2"/>
        <v>0.12360000000000011</v>
      </c>
      <c r="G81" s="14"/>
      <c r="H81" s="14"/>
      <c r="I81" s="14"/>
      <c r="J81" s="14"/>
    </row>
    <row r="82" spans="1:10" ht="15.95" customHeight="1" x14ac:dyDescent="0.25">
      <c r="B82" s="5">
        <f t="shared" si="3"/>
        <v>3</v>
      </c>
      <c r="C82" s="2">
        <f t="shared" si="0"/>
        <v>1029.6276395531263</v>
      </c>
      <c r="D82" s="2">
        <f t="shared" si="4"/>
        <v>864.49522051183703</v>
      </c>
      <c r="E82" s="2">
        <f t="shared" si="1"/>
        <v>165.13241904128927</v>
      </c>
      <c r="F82" s="4">
        <f t="shared" si="2"/>
        <v>0.19101600000000024</v>
      </c>
      <c r="G82" s="14"/>
      <c r="H82" s="14"/>
      <c r="I82" s="14"/>
      <c r="J82" s="14"/>
    </row>
    <row r="83" spans="1:10" ht="15.95" customHeight="1" x14ac:dyDescent="0.25">
      <c r="B83" s="5">
        <f t="shared" si="3"/>
        <v>4</v>
      </c>
      <c r="C83" s="2">
        <f t="shared" si="0"/>
        <v>1029.6276395531263</v>
      </c>
      <c r="D83" s="2">
        <f t="shared" si="4"/>
        <v>815.56152878475189</v>
      </c>
      <c r="E83" s="2">
        <f t="shared" si="1"/>
        <v>214.06611076837441</v>
      </c>
      <c r="F83" s="4">
        <f t="shared" si="2"/>
        <v>0.26247696000000031</v>
      </c>
      <c r="G83" s="14"/>
      <c r="H83" s="14"/>
      <c r="I83" s="14"/>
      <c r="J83" s="14"/>
    </row>
    <row r="84" spans="1:10" ht="15.95" customHeight="1" x14ac:dyDescent="0.25">
      <c r="B84" s="5">
        <f t="shared" si="3"/>
        <v>5</v>
      </c>
      <c r="C84" s="2">
        <f t="shared" si="0"/>
        <v>1029.6276395531263</v>
      </c>
      <c r="D84" s="2">
        <f t="shared" si="4"/>
        <v>769.39766866486013</v>
      </c>
      <c r="E84" s="2">
        <f t="shared" si="1"/>
        <v>260.22997088826617</v>
      </c>
      <c r="F84" s="4">
        <f t="shared" si="2"/>
        <v>0.33822557760000055</v>
      </c>
      <c r="G84" s="14"/>
      <c r="H84" s="14"/>
      <c r="I84" s="14"/>
      <c r="J84" s="14"/>
    </row>
    <row r="85" spans="1:10" ht="15.95" customHeight="1" x14ac:dyDescent="0.25">
      <c r="B85" s="5">
        <f t="shared" si="3"/>
        <v>6</v>
      </c>
      <c r="C85" s="2">
        <f t="shared" si="0"/>
        <v>1029.6276395531263</v>
      </c>
      <c r="D85" s="2">
        <f t="shared" si="4"/>
        <v>725.84685723100017</v>
      </c>
      <c r="E85" s="2">
        <f t="shared" si="1"/>
        <v>303.78078232212613</v>
      </c>
      <c r="F85" s="4">
        <f t="shared" si="2"/>
        <v>0.41851911225600053</v>
      </c>
      <c r="G85" s="14"/>
      <c r="H85" s="14"/>
      <c r="I85" s="14"/>
      <c r="J85" s="14"/>
    </row>
    <row r="86" spans="1:10" ht="15.95" customHeight="1" x14ac:dyDescent="0.25">
      <c r="B86" s="5">
        <f t="shared" si="3"/>
        <v>7</v>
      </c>
      <c r="C86" s="2">
        <f t="shared" si="0"/>
        <v>1029.6276395531263</v>
      </c>
      <c r="D86" s="2">
        <f t="shared" si="4"/>
        <v>684.76118606698117</v>
      </c>
      <c r="E86" s="2">
        <f t="shared" si="1"/>
        <v>344.86645348614513</v>
      </c>
      <c r="F86" s="4">
        <f t="shared" si="2"/>
        <v>0.50363025899136082</v>
      </c>
      <c r="G86" s="14"/>
      <c r="H86" s="14"/>
      <c r="I86" s="14"/>
      <c r="J86" s="14"/>
    </row>
    <row r="87" spans="1:10" ht="15.95" customHeight="1" x14ac:dyDescent="0.25">
      <c r="B87" s="5">
        <f t="shared" si="3"/>
        <v>8</v>
      </c>
      <c r="C87" s="2">
        <f t="shared" si="0"/>
        <v>1029.6276395531263</v>
      </c>
      <c r="D87" s="2">
        <f t="shared" si="4"/>
        <v>646.00111893111432</v>
      </c>
      <c r="E87" s="2">
        <f t="shared" si="1"/>
        <v>383.62652062201198</v>
      </c>
      <c r="F87" s="4">
        <f t="shared" si="2"/>
        <v>0.59384807453084243</v>
      </c>
      <c r="G87" s="14"/>
      <c r="H87" s="14"/>
      <c r="I87" s="14"/>
      <c r="J87" s="14"/>
    </row>
    <row r="88" spans="1:10" ht="15.95" customHeight="1" x14ac:dyDescent="0.25">
      <c r="B88" s="5">
        <f t="shared" si="3"/>
        <v>9</v>
      </c>
      <c r="C88" s="2">
        <f t="shared" si="0"/>
        <v>1029.6276395531263</v>
      </c>
      <c r="D88" s="2">
        <f t="shared" si="4"/>
        <v>609.43501785954186</v>
      </c>
      <c r="E88" s="2">
        <f t="shared" si="1"/>
        <v>420.19262169358444</v>
      </c>
      <c r="F88" s="4">
        <f t="shared" si="2"/>
        <v>0.68947895900269285</v>
      </c>
      <c r="G88" s="14"/>
      <c r="H88" s="14"/>
      <c r="I88" s="14"/>
      <c r="J88" s="14"/>
    </row>
    <row r="89" spans="1:10" ht="15.95" customHeight="1" x14ac:dyDescent="0.25">
      <c r="B89" s="5">
        <f t="shared" si="3"/>
        <v>10</v>
      </c>
      <c r="C89" s="2">
        <f t="shared" si="0"/>
        <v>1029.6276395531263</v>
      </c>
      <c r="D89" s="2">
        <f t="shared" si="4"/>
        <v>574.93869609390731</v>
      </c>
      <c r="E89" s="2">
        <f t="shared" si="1"/>
        <v>454.68894345921899</v>
      </c>
      <c r="F89" s="4">
        <f t="shared" si="2"/>
        <v>0.79084769654285469</v>
      </c>
      <c r="G89" s="14"/>
      <c r="H89" s="14"/>
      <c r="I89" s="14"/>
      <c r="J89" s="14"/>
    </row>
    <row r="90" spans="1:10" ht="15.95" customHeight="1" x14ac:dyDescent="0.25">
      <c r="B90" s="5">
        <f t="shared" si="3"/>
        <v>11</v>
      </c>
      <c r="C90" s="2">
        <f t="shared" si="0"/>
        <v>1029.6276395531263</v>
      </c>
      <c r="D90" s="2">
        <f t="shared" si="4"/>
        <v>542.39499631500689</v>
      </c>
      <c r="E90" s="2">
        <f t="shared" si="1"/>
        <v>487.23264323811941</v>
      </c>
      <c r="F90" s="4">
        <f t="shared" si="2"/>
        <v>0.89829855833542605</v>
      </c>
      <c r="G90" s="14"/>
      <c r="H90" s="14"/>
      <c r="I90" s="14"/>
      <c r="J90" s="14"/>
    </row>
    <row r="91" spans="1:10" ht="15.95" customHeight="1" x14ac:dyDescent="0.25">
      <c r="B91" s="5">
        <f t="shared" si="3"/>
        <v>12</v>
      </c>
      <c r="C91" s="2">
        <f t="shared" si="0"/>
        <v>1029.6276395531263</v>
      </c>
      <c r="D91" s="2">
        <f t="shared" si="4"/>
        <v>511.69339275000647</v>
      </c>
      <c r="E91" s="2">
        <f t="shared" si="1"/>
        <v>517.93424680311978</v>
      </c>
      <c r="F91" s="4">
        <f t="shared" si="2"/>
        <v>1.0121964718355516</v>
      </c>
      <c r="G91" s="14"/>
      <c r="H91" s="14"/>
      <c r="I91" s="14"/>
      <c r="J91" s="14"/>
    </row>
    <row r="92" spans="1:10" ht="15.95" customHeight="1" x14ac:dyDescent="0.25">
      <c r="B92" s="5">
        <f t="shared" si="3"/>
        <v>13</v>
      </c>
      <c r="C92" s="2">
        <f t="shared" si="0"/>
        <v>1029.6276395531263</v>
      </c>
      <c r="D92" s="2">
        <f t="shared" si="4"/>
        <v>482.72961580189281</v>
      </c>
      <c r="E92" s="2">
        <f t="shared" si="1"/>
        <v>546.8980237512335</v>
      </c>
      <c r="F92" s="4">
        <f t="shared" si="2"/>
        <v>1.1329282601456852</v>
      </c>
      <c r="G92" s="14"/>
      <c r="H92" s="14"/>
      <c r="I92" s="14"/>
      <c r="J92" s="14"/>
    </row>
    <row r="93" spans="1:10" ht="15.95" customHeight="1" x14ac:dyDescent="0.25">
      <c r="B93" s="5">
        <f t="shared" si="3"/>
        <v>14</v>
      </c>
      <c r="C93" s="2">
        <f t="shared" si="0"/>
        <v>1029.6276395531263</v>
      </c>
      <c r="D93" s="2">
        <f t="shared" si="4"/>
        <v>455.40529792631401</v>
      </c>
      <c r="E93" s="2">
        <f t="shared" si="1"/>
        <v>574.22234162681229</v>
      </c>
      <c r="F93" s="4">
        <f t="shared" si="2"/>
        <v>1.2609039557544262</v>
      </c>
      <c r="G93" s="14"/>
      <c r="H93" s="14"/>
      <c r="I93" s="14"/>
      <c r="J93" s="14"/>
    </row>
    <row r="94" spans="1:10" ht="15.95" customHeight="1" x14ac:dyDescent="0.25">
      <c r="B94" s="5">
        <f t="shared" si="3"/>
        <v>15</v>
      </c>
      <c r="C94" s="2">
        <f t="shared" si="0"/>
        <v>1029.6276395531263</v>
      </c>
      <c r="D94" s="2">
        <f t="shared" si="4"/>
        <v>429.6276395531263</v>
      </c>
      <c r="E94" s="2">
        <f t="shared" si="1"/>
        <v>600</v>
      </c>
      <c r="F94" s="4">
        <f t="shared" si="2"/>
        <v>1.3965581930996924</v>
      </c>
      <c r="G94" s="14"/>
      <c r="H94" s="14"/>
      <c r="I94" s="14"/>
      <c r="J94" s="14"/>
    </row>
    <row r="95" spans="1:10" ht="15.95" customHeight="1" x14ac:dyDescent="0.25">
      <c r="B95" s="85" t="s">
        <v>18</v>
      </c>
      <c r="C95" s="75">
        <f>SUM(C80:C94)</f>
        <v>15444.41459329689</v>
      </c>
      <c r="D95" s="75">
        <f t="shared" ref="D95:E95" si="5">SUM(D80:D94)</f>
        <v>9999.9999999999873</v>
      </c>
      <c r="E95" s="75">
        <f t="shared" si="5"/>
        <v>5444.4145932969068</v>
      </c>
      <c r="F95" s="86"/>
      <c r="G95" s="14"/>
      <c r="H95" s="14"/>
      <c r="I95" s="14"/>
      <c r="J95" s="14"/>
    </row>
    <row r="96" spans="1:10" s="14" customFormat="1" ht="15.95" customHeight="1" x14ac:dyDescent="0.25">
      <c r="A96" s="70"/>
      <c r="B96" s="69"/>
      <c r="C96" s="69"/>
      <c r="D96" s="69"/>
    </row>
    <row r="97" spans="2:12" ht="24.95" customHeight="1" x14ac:dyDescent="0.25">
      <c r="B97" s="113" t="s">
        <v>331</v>
      </c>
      <c r="C97" s="12"/>
      <c r="D97" s="12"/>
      <c r="E97" s="12"/>
      <c r="F97" s="11"/>
      <c r="L97" s="6"/>
    </row>
    <row r="98" spans="2:12" ht="24.95" customHeight="1" x14ac:dyDescent="0.25">
      <c r="B98" s="115" t="s">
        <v>272</v>
      </c>
      <c r="G98" s="14"/>
      <c r="H98" s="14"/>
      <c r="I98" s="14"/>
      <c r="J98" s="14"/>
    </row>
    <row r="99" spans="2:12" ht="20.100000000000001" customHeight="1" x14ac:dyDescent="0.25">
      <c r="B99" s="173" t="s">
        <v>14</v>
      </c>
      <c r="C99" s="149" t="s">
        <v>23</v>
      </c>
      <c r="D99" s="149"/>
      <c r="E99" s="149"/>
      <c r="F99" s="149"/>
      <c r="G99" s="14"/>
      <c r="H99" s="14"/>
      <c r="I99" s="14"/>
      <c r="J99" s="14"/>
    </row>
    <row r="100" spans="2:12" ht="20.100000000000001" customHeight="1" x14ac:dyDescent="0.25">
      <c r="B100" s="174"/>
      <c r="C100" s="82" t="s">
        <v>12</v>
      </c>
      <c r="D100" s="79" t="s">
        <v>15</v>
      </c>
      <c r="E100" s="82" t="s">
        <v>24</v>
      </c>
      <c r="F100" s="82" t="s">
        <v>17</v>
      </c>
      <c r="G100" s="14"/>
      <c r="H100" s="14"/>
      <c r="I100" s="14"/>
      <c r="J100" s="14"/>
    </row>
    <row r="101" spans="2:12" ht="15.95" customHeight="1" x14ac:dyDescent="0.25">
      <c r="B101" s="3">
        <v>1</v>
      </c>
      <c r="C101" s="2">
        <f t="shared" ref="C101:C115" si="6">$C$35</f>
        <v>955.62681039117183</v>
      </c>
      <c r="D101" s="2">
        <f>C101/(1+$E$19*B101)</f>
        <v>901.53472678412436</v>
      </c>
      <c r="E101" s="2">
        <f t="shared" ref="E101:E115" si="7">C101-D101</f>
        <v>54.092083607047471</v>
      </c>
      <c r="F101" s="4">
        <f t="shared" ref="F101:F115" si="8">E101/D101</f>
        <v>6.0000000000000012E-2</v>
      </c>
      <c r="G101" s="14"/>
      <c r="H101" s="14"/>
      <c r="I101" s="14"/>
      <c r="J101" s="14"/>
    </row>
    <row r="102" spans="2:12" ht="15.95" customHeight="1" x14ac:dyDescent="0.25">
      <c r="B102" s="5">
        <f t="shared" ref="B102:B115" si="9">B101+1</f>
        <v>2</v>
      </c>
      <c r="C102" s="2">
        <f t="shared" si="6"/>
        <v>955.62681039117183</v>
      </c>
      <c r="D102" s="2">
        <f t="shared" ref="D102:D115" si="10">C102/(1+$E$19*B102)</f>
        <v>853.23822356354617</v>
      </c>
      <c r="E102" s="2">
        <f t="shared" si="7"/>
        <v>102.38858682762566</v>
      </c>
      <c r="F102" s="4">
        <f t="shared" si="8"/>
        <v>0.12000000000000013</v>
      </c>
      <c r="G102" s="14"/>
      <c r="H102" s="14"/>
      <c r="I102" s="14"/>
      <c r="J102" s="14"/>
    </row>
    <row r="103" spans="2:12" ht="15.95" customHeight="1" x14ac:dyDescent="0.25">
      <c r="B103" s="5">
        <f t="shared" si="9"/>
        <v>3</v>
      </c>
      <c r="C103" s="2">
        <f t="shared" si="6"/>
        <v>955.62681039117183</v>
      </c>
      <c r="D103" s="2">
        <f t="shared" si="10"/>
        <v>809.85322914506094</v>
      </c>
      <c r="E103" s="2">
        <f t="shared" si="7"/>
        <v>145.77358124611089</v>
      </c>
      <c r="F103" s="4">
        <f t="shared" si="8"/>
        <v>0.17999999999999991</v>
      </c>
      <c r="G103" s="14"/>
      <c r="H103" s="14"/>
      <c r="I103" s="14"/>
      <c r="J103" s="14"/>
    </row>
    <row r="104" spans="2:12" ht="15.95" customHeight="1" x14ac:dyDescent="0.25">
      <c r="B104" s="5">
        <f t="shared" si="9"/>
        <v>4</v>
      </c>
      <c r="C104" s="2">
        <f t="shared" si="6"/>
        <v>955.62681039117183</v>
      </c>
      <c r="D104" s="2">
        <f t="shared" si="10"/>
        <v>770.66678257352567</v>
      </c>
      <c r="E104" s="2">
        <f t="shared" si="7"/>
        <v>184.96002781764616</v>
      </c>
      <c r="F104" s="4">
        <f t="shared" si="8"/>
        <v>0.24000000000000002</v>
      </c>
      <c r="G104" s="14"/>
      <c r="H104" s="14"/>
      <c r="I104" s="14"/>
      <c r="J104" s="14"/>
    </row>
    <row r="105" spans="2:12" ht="15.95" customHeight="1" x14ac:dyDescent="0.25">
      <c r="B105" s="5">
        <f t="shared" si="9"/>
        <v>5</v>
      </c>
      <c r="C105" s="2">
        <f t="shared" si="6"/>
        <v>955.62681039117183</v>
      </c>
      <c r="D105" s="2">
        <f t="shared" si="10"/>
        <v>735.09754645474754</v>
      </c>
      <c r="E105" s="2">
        <f t="shared" si="7"/>
        <v>220.52926393642429</v>
      </c>
      <c r="F105" s="4">
        <f t="shared" si="8"/>
        <v>0.30000000000000004</v>
      </c>
      <c r="G105" s="14"/>
      <c r="H105" s="14"/>
      <c r="I105" s="14"/>
      <c r="J105" s="14"/>
    </row>
    <row r="106" spans="2:12" ht="15.95" customHeight="1" x14ac:dyDescent="0.25">
      <c r="B106" s="5">
        <f t="shared" si="9"/>
        <v>6</v>
      </c>
      <c r="C106" s="2">
        <f t="shared" si="6"/>
        <v>955.62681039117183</v>
      </c>
      <c r="D106" s="2">
        <f t="shared" si="10"/>
        <v>702.66677234644999</v>
      </c>
      <c r="E106" s="2">
        <f t="shared" si="7"/>
        <v>252.96003804472184</v>
      </c>
      <c r="F106" s="4">
        <f t="shared" si="8"/>
        <v>0.35999999999999976</v>
      </c>
      <c r="G106" s="14"/>
      <c r="H106" s="14"/>
      <c r="I106" s="14"/>
      <c r="J106" s="14"/>
    </row>
    <row r="107" spans="2:12" ht="15.95" customHeight="1" x14ac:dyDescent="0.25">
      <c r="B107" s="5">
        <f t="shared" si="9"/>
        <v>7</v>
      </c>
      <c r="C107" s="2">
        <f t="shared" si="6"/>
        <v>955.62681039117183</v>
      </c>
      <c r="D107" s="2">
        <f t="shared" si="10"/>
        <v>672.97662703603658</v>
      </c>
      <c r="E107" s="2">
        <f t="shared" si="7"/>
        <v>282.65018335513525</v>
      </c>
      <c r="F107" s="4">
        <f t="shared" si="8"/>
        <v>0.41999999999999982</v>
      </c>
      <c r="G107" s="14"/>
      <c r="H107" s="14"/>
      <c r="I107" s="14"/>
      <c r="J107" s="14"/>
    </row>
    <row r="108" spans="2:12" ht="15.95" customHeight="1" x14ac:dyDescent="0.25">
      <c r="B108" s="5">
        <f t="shared" si="9"/>
        <v>8</v>
      </c>
      <c r="C108" s="2">
        <f t="shared" si="6"/>
        <v>955.62681039117183</v>
      </c>
      <c r="D108" s="2">
        <f t="shared" si="10"/>
        <v>645.69379080484589</v>
      </c>
      <c r="E108" s="2">
        <f t="shared" si="7"/>
        <v>309.93301958632594</v>
      </c>
      <c r="F108" s="4">
        <f t="shared" si="8"/>
        <v>0.47999999999999987</v>
      </c>
      <c r="G108" s="14"/>
      <c r="H108" s="14"/>
      <c r="I108" s="14"/>
      <c r="J108" s="14"/>
    </row>
    <row r="109" spans="2:12" ht="15.95" customHeight="1" x14ac:dyDescent="0.25">
      <c r="B109" s="5">
        <f t="shared" si="9"/>
        <v>9</v>
      </c>
      <c r="C109" s="2">
        <f t="shared" si="6"/>
        <v>955.62681039117183</v>
      </c>
      <c r="D109" s="2">
        <f t="shared" si="10"/>
        <v>620.53688986439727</v>
      </c>
      <c r="E109" s="2">
        <f t="shared" si="7"/>
        <v>335.08992052677456</v>
      </c>
      <c r="F109" s="4">
        <f t="shared" si="8"/>
        <v>0.54</v>
      </c>
      <c r="G109" s="14"/>
      <c r="H109" s="14"/>
      <c r="I109" s="14"/>
      <c r="J109" s="14"/>
    </row>
    <row r="110" spans="2:12" ht="15.95" customHeight="1" x14ac:dyDescent="0.25">
      <c r="B110" s="5">
        <f t="shared" si="9"/>
        <v>10</v>
      </c>
      <c r="C110" s="2">
        <f t="shared" si="6"/>
        <v>955.62681039117183</v>
      </c>
      <c r="D110" s="2">
        <f t="shared" si="10"/>
        <v>597.26675649448237</v>
      </c>
      <c r="E110" s="2">
        <f t="shared" si="7"/>
        <v>358.36005389668946</v>
      </c>
      <c r="F110" s="4">
        <f t="shared" si="8"/>
        <v>0.60000000000000009</v>
      </c>
      <c r="G110" s="14"/>
      <c r="H110" s="14"/>
      <c r="I110" s="14"/>
      <c r="J110" s="14"/>
    </row>
    <row r="111" spans="2:12" ht="15.95" customHeight="1" x14ac:dyDescent="0.25">
      <c r="B111" s="5">
        <f t="shared" si="9"/>
        <v>11</v>
      </c>
      <c r="C111" s="2">
        <f t="shared" si="6"/>
        <v>955.62681039117183</v>
      </c>
      <c r="D111" s="2">
        <f t="shared" si="10"/>
        <v>575.67880144046501</v>
      </c>
      <c r="E111" s="2">
        <f t="shared" si="7"/>
        <v>379.94800895070682</v>
      </c>
      <c r="F111" s="4">
        <f t="shared" si="8"/>
        <v>0.65999999999999981</v>
      </c>
      <c r="G111" s="14"/>
      <c r="H111" s="14"/>
      <c r="I111" s="14"/>
      <c r="J111" s="14"/>
    </row>
    <row r="112" spans="2:12" ht="15.95" customHeight="1" x14ac:dyDescent="0.25">
      <c r="B112" s="5">
        <f t="shared" si="9"/>
        <v>12</v>
      </c>
      <c r="C112" s="2">
        <f t="shared" si="6"/>
        <v>955.62681039117183</v>
      </c>
      <c r="D112" s="2">
        <f t="shared" si="10"/>
        <v>555.59698278556505</v>
      </c>
      <c r="E112" s="2">
        <f t="shared" si="7"/>
        <v>400.02982760560678</v>
      </c>
      <c r="F112" s="4">
        <f t="shared" si="8"/>
        <v>0.71999999999999986</v>
      </c>
      <c r="G112" s="14"/>
      <c r="H112" s="14"/>
      <c r="I112" s="14"/>
      <c r="J112" s="14"/>
    </row>
    <row r="113" spans="1:10" ht="15.95" customHeight="1" x14ac:dyDescent="0.25">
      <c r="B113" s="5">
        <f t="shared" si="9"/>
        <v>13</v>
      </c>
      <c r="C113" s="2">
        <f t="shared" si="6"/>
        <v>955.62681039117183</v>
      </c>
      <c r="D113" s="2">
        <f t="shared" si="10"/>
        <v>536.86899460178188</v>
      </c>
      <c r="E113" s="2">
        <f t="shared" si="7"/>
        <v>418.75781578938995</v>
      </c>
      <c r="F113" s="4">
        <f t="shared" si="8"/>
        <v>0.78000000000000014</v>
      </c>
      <c r="G113" s="14"/>
      <c r="H113" s="14"/>
      <c r="I113" s="14"/>
      <c r="J113" s="14"/>
    </row>
    <row r="114" spans="1:10" ht="15.95" customHeight="1" x14ac:dyDescent="0.25">
      <c r="B114" s="5">
        <f t="shared" si="9"/>
        <v>14</v>
      </c>
      <c r="C114" s="2">
        <f t="shared" si="6"/>
        <v>955.62681039117183</v>
      </c>
      <c r="D114" s="2">
        <f t="shared" si="10"/>
        <v>519.36239695172389</v>
      </c>
      <c r="E114" s="2">
        <f t="shared" si="7"/>
        <v>436.26441343944794</v>
      </c>
      <c r="F114" s="4">
        <f t="shared" si="8"/>
        <v>0.83999999999999975</v>
      </c>
      <c r="G114" s="14"/>
      <c r="H114" s="14"/>
      <c r="I114" s="14"/>
      <c r="J114" s="14"/>
    </row>
    <row r="115" spans="1:10" ht="15.95" customHeight="1" x14ac:dyDescent="0.25">
      <c r="B115" s="5">
        <f t="shared" si="9"/>
        <v>15</v>
      </c>
      <c r="C115" s="2">
        <f t="shared" si="6"/>
        <v>955.62681039117183</v>
      </c>
      <c r="D115" s="2">
        <f t="shared" si="10"/>
        <v>502.96147915324838</v>
      </c>
      <c r="E115" s="2">
        <f t="shared" si="7"/>
        <v>452.66533123792345</v>
      </c>
      <c r="F115" s="4">
        <f t="shared" si="8"/>
        <v>0.8999999999999998</v>
      </c>
      <c r="G115" s="14"/>
      <c r="H115" s="14"/>
      <c r="I115" s="14"/>
      <c r="J115" s="14"/>
    </row>
    <row r="116" spans="1:10" ht="15.95" customHeight="1" x14ac:dyDescent="0.25">
      <c r="B116" s="85" t="s">
        <v>18</v>
      </c>
      <c r="C116" s="75">
        <f>SUM(C101:C115)</f>
        <v>14334.402155867576</v>
      </c>
      <c r="D116" s="75">
        <f t="shared" ref="D116" si="11">SUM(D101:D115)</f>
        <v>10000</v>
      </c>
      <c r="E116" s="75">
        <f t="shared" ref="E116" si="12">SUM(E101:E115)</f>
        <v>4334.4021558675759</v>
      </c>
      <c r="F116" s="86"/>
      <c r="G116" s="14"/>
      <c r="H116" s="14"/>
      <c r="I116" s="14"/>
      <c r="J116" s="14"/>
    </row>
    <row r="117" spans="1:10" s="14" customFormat="1" ht="15.95" customHeight="1" x14ac:dyDescent="0.25">
      <c r="A117" s="70"/>
      <c r="B117" s="69"/>
      <c r="C117" s="69"/>
      <c r="D117" s="69"/>
    </row>
    <row r="118" spans="1:10" s="31" customFormat="1" ht="24.95" customHeight="1" x14ac:dyDescent="0.25">
      <c r="A118" s="111" t="s">
        <v>390</v>
      </c>
    </row>
    <row r="119" spans="1:10" s="14" customFormat="1" ht="15.95" customHeight="1" x14ac:dyDescent="0.25">
      <c r="B119" s="14" t="s">
        <v>58</v>
      </c>
    </row>
    <row r="120" spans="1:10" s="14" customFormat="1" ht="15.95" customHeight="1" x14ac:dyDescent="0.25">
      <c r="B120" s="14" t="s">
        <v>123</v>
      </c>
    </row>
    <row r="121" spans="1:10" s="14" customFormat="1" ht="15.95" customHeight="1" x14ac:dyDescent="0.25">
      <c r="B121" s="14" t="s">
        <v>59</v>
      </c>
    </row>
    <row r="122" spans="1:10" s="14" customFormat="1" ht="15.95" customHeight="1" x14ac:dyDescent="0.25">
      <c r="B122" s="14" t="s">
        <v>100</v>
      </c>
    </row>
    <row r="123" spans="1:10" s="14" customFormat="1" ht="15.95" customHeight="1" x14ac:dyDescent="0.25">
      <c r="B123" s="14" t="s">
        <v>60</v>
      </c>
    </row>
    <row r="124" spans="1:10" s="14" customFormat="1" ht="15.95" customHeight="1" x14ac:dyDescent="0.25">
      <c r="B124" s="14" t="s">
        <v>209</v>
      </c>
    </row>
    <row r="125" spans="1:10" s="14" customFormat="1" ht="15.95" customHeight="1" x14ac:dyDescent="0.25">
      <c r="B125" s="14" t="s">
        <v>230</v>
      </c>
    </row>
    <row r="126" spans="1:10" s="14" customFormat="1" ht="15.95" customHeight="1" x14ac:dyDescent="0.25"/>
    <row r="127" spans="1:10" s="14" customFormat="1" ht="15.95" customHeight="1" x14ac:dyDescent="0.25">
      <c r="B127" s="37" t="s">
        <v>340</v>
      </c>
    </row>
    <row r="128" spans="1:10" s="14" customFormat="1" ht="15.95" customHeight="1" x14ac:dyDescent="0.25">
      <c r="B128" s="37" t="s">
        <v>338</v>
      </c>
    </row>
    <row r="129" spans="1:37" s="14" customFormat="1" ht="15.95" customHeight="1" x14ac:dyDescent="0.25">
      <c r="A129" s="70"/>
      <c r="B129" s="69"/>
      <c r="C129" s="69"/>
      <c r="D129" s="69"/>
    </row>
    <row r="130" spans="1:37" ht="24.95" customHeight="1" x14ac:dyDescent="0.25">
      <c r="B130" s="113" t="s">
        <v>330</v>
      </c>
      <c r="C130" s="12"/>
      <c r="D130" s="12"/>
      <c r="E130" s="12"/>
      <c r="F130" s="11"/>
      <c r="L130" s="6"/>
    </row>
    <row r="131" spans="1:37" s="14" customFormat="1" ht="24.95" customHeight="1" x14ac:dyDescent="0.25">
      <c r="B131" s="115" t="s">
        <v>273</v>
      </c>
    </row>
    <row r="132" spans="1:37" s="14" customFormat="1" ht="20.100000000000001" customHeight="1" x14ac:dyDescent="0.25">
      <c r="B132" s="149" t="s">
        <v>14</v>
      </c>
      <c r="C132" s="152" t="s">
        <v>23</v>
      </c>
      <c r="D132" s="153"/>
      <c r="E132" s="153"/>
      <c r="F132" s="154"/>
      <c r="G132" s="151" t="s">
        <v>274</v>
      </c>
      <c r="H132" s="146"/>
      <c r="I132" s="146"/>
      <c r="J132" s="146"/>
      <c r="K132" s="146"/>
      <c r="L132" s="146"/>
      <c r="M132" s="146"/>
      <c r="N132" s="146"/>
      <c r="O132" s="146"/>
      <c r="P132" s="146"/>
      <c r="Q132" s="146"/>
      <c r="R132" s="146"/>
      <c r="S132" s="146"/>
      <c r="T132" s="146"/>
      <c r="U132" s="146"/>
      <c r="V132" s="146"/>
      <c r="W132" s="146"/>
      <c r="X132" s="146"/>
      <c r="Y132" s="146"/>
      <c r="Z132" s="146"/>
      <c r="AA132" s="146"/>
      <c r="AB132" s="146"/>
      <c r="AC132" s="146"/>
      <c r="AD132" s="146"/>
      <c r="AE132" s="146"/>
      <c r="AF132" s="146"/>
      <c r="AG132" s="146"/>
      <c r="AH132" s="146"/>
      <c r="AI132" s="146"/>
      <c r="AJ132" s="146"/>
      <c r="AK132" s="147"/>
    </row>
    <row r="133" spans="1:37" s="14" customFormat="1" ht="20.100000000000001" customHeight="1" x14ac:dyDescent="0.25">
      <c r="B133" s="149"/>
      <c r="C133" s="155"/>
      <c r="D133" s="156"/>
      <c r="E133" s="156"/>
      <c r="F133" s="157"/>
      <c r="G133" s="149" t="s">
        <v>27</v>
      </c>
      <c r="H133" s="149"/>
      <c r="I133" s="149" t="s">
        <v>28</v>
      </c>
      <c r="J133" s="149"/>
      <c r="K133" s="149" t="s">
        <v>29</v>
      </c>
      <c r="L133" s="149"/>
      <c r="M133" s="149" t="s">
        <v>30</v>
      </c>
      <c r="N133" s="149"/>
      <c r="O133" s="149" t="s">
        <v>31</v>
      </c>
      <c r="P133" s="149"/>
      <c r="Q133" s="149" t="s">
        <v>32</v>
      </c>
      <c r="R133" s="149"/>
      <c r="S133" s="149" t="s">
        <v>33</v>
      </c>
      <c r="T133" s="149"/>
      <c r="U133" s="149" t="s">
        <v>34</v>
      </c>
      <c r="V133" s="149"/>
      <c r="W133" s="149" t="s">
        <v>35</v>
      </c>
      <c r="X133" s="149"/>
      <c r="Y133" s="149" t="s">
        <v>36</v>
      </c>
      <c r="Z133" s="149"/>
      <c r="AA133" s="149" t="s">
        <v>37</v>
      </c>
      <c r="AB133" s="149"/>
      <c r="AC133" s="149" t="s">
        <v>38</v>
      </c>
      <c r="AD133" s="149"/>
      <c r="AE133" s="149" t="s">
        <v>39</v>
      </c>
      <c r="AF133" s="149"/>
      <c r="AG133" s="149" t="s">
        <v>40</v>
      </c>
      <c r="AH133" s="149"/>
      <c r="AI133" s="149" t="s">
        <v>41</v>
      </c>
      <c r="AJ133" s="149"/>
      <c r="AK133" s="149" t="s">
        <v>42</v>
      </c>
    </row>
    <row r="134" spans="1:37" s="14" customFormat="1" ht="20.100000000000001" customHeight="1" x14ac:dyDescent="0.25">
      <c r="B134" s="149"/>
      <c r="C134" s="81" t="s">
        <v>12</v>
      </c>
      <c r="D134" s="79" t="s">
        <v>15</v>
      </c>
      <c r="E134" s="81" t="s">
        <v>24</v>
      </c>
      <c r="F134" s="108" t="s">
        <v>17</v>
      </c>
      <c r="G134" s="81" t="s">
        <v>19</v>
      </c>
      <c r="H134" s="125" t="s">
        <v>84</v>
      </c>
      <c r="I134" s="81" t="s">
        <v>19</v>
      </c>
      <c r="J134" s="125" t="s">
        <v>84</v>
      </c>
      <c r="K134" s="81" t="s">
        <v>19</v>
      </c>
      <c r="L134" s="125" t="s">
        <v>84</v>
      </c>
      <c r="M134" s="81" t="s">
        <v>19</v>
      </c>
      <c r="N134" s="125" t="s">
        <v>84</v>
      </c>
      <c r="O134" s="81" t="s">
        <v>19</v>
      </c>
      <c r="P134" s="125" t="s">
        <v>84</v>
      </c>
      <c r="Q134" s="81" t="s">
        <v>19</v>
      </c>
      <c r="R134" s="125" t="s">
        <v>84</v>
      </c>
      <c r="S134" s="81" t="s">
        <v>19</v>
      </c>
      <c r="T134" s="125" t="s">
        <v>84</v>
      </c>
      <c r="U134" s="81" t="s">
        <v>19</v>
      </c>
      <c r="V134" s="125" t="s">
        <v>84</v>
      </c>
      <c r="W134" s="81" t="s">
        <v>19</v>
      </c>
      <c r="X134" s="125" t="s">
        <v>84</v>
      </c>
      <c r="Y134" s="81" t="s">
        <v>19</v>
      </c>
      <c r="Z134" s="125" t="s">
        <v>84</v>
      </c>
      <c r="AA134" s="81" t="s">
        <v>19</v>
      </c>
      <c r="AB134" s="125" t="s">
        <v>84</v>
      </c>
      <c r="AC134" s="81" t="s">
        <v>19</v>
      </c>
      <c r="AD134" s="125" t="s">
        <v>84</v>
      </c>
      <c r="AE134" s="81" t="s">
        <v>19</v>
      </c>
      <c r="AF134" s="125" t="s">
        <v>84</v>
      </c>
      <c r="AG134" s="81" t="s">
        <v>19</v>
      </c>
      <c r="AH134" s="125" t="s">
        <v>84</v>
      </c>
      <c r="AI134" s="81" t="s">
        <v>19</v>
      </c>
      <c r="AJ134" s="125" t="s">
        <v>84</v>
      </c>
      <c r="AK134" s="149"/>
    </row>
    <row r="135" spans="1:37" s="14" customFormat="1" ht="15.95" customHeight="1" x14ac:dyDescent="0.25">
      <c r="B135" s="29">
        <v>1</v>
      </c>
      <c r="C135" s="41">
        <f t="shared" ref="C135:C149" si="13">$C$31</f>
        <v>1029.6276395531263</v>
      </c>
      <c r="D135" s="2">
        <f>C135/POWER(1+$E$19,B135)</f>
        <v>971.34682976710019</v>
      </c>
      <c r="E135" s="41">
        <f>C135-D135</f>
        <v>58.280809786026111</v>
      </c>
      <c r="F135" s="4">
        <f t="shared" ref="F135:F149" si="14">E135/D135</f>
        <v>6.0000000000000102E-2</v>
      </c>
      <c r="G135" s="41">
        <f t="shared" ref="G135:G149" si="15">D135</f>
        <v>971.34682976710019</v>
      </c>
      <c r="H135" s="41">
        <f t="shared" ref="H135:H149" si="16">G135*$E$19</f>
        <v>58.280809786026012</v>
      </c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>
        <f>H135+J135+L135+N135+P135+R135+T135+V135+X135+Z135+AB135+AD135+AF135+AH135+AJ135</f>
        <v>58.280809786026012</v>
      </c>
    </row>
    <row r="136" spans="1:37" s="14" customFormat="1" ht="15.95" customHeight="1" x14ac:dyDescent="0.25">
      <c r="B136" s="29">
        <f>B135+1</f>
        <v>2</v>
      </c>
      <c r="C136" s="41">
        <f t="shared" si="13"/>
        <v>1029.6276395531263</v>
      </c>
      <c r="D136" s="2">
        <f t="shared" ref="D136:D149" si="17">C136/POWER(1+$E$19,B136)</f>
        <v>916.36493374254735</v>
      </c>
      <c r="E136" s="41">
        <f t="shared" ref="E136:E149" si="18">C136-D136</f>
        <v>113.26270581057895</v>
      </c>
      <c r="F136" s="4">
        <f t="shared" si="14"/>
        <v>0.12360000000000011</v>
      </c>
      <c r="G136" s="41">
        <f t="shared" si="15"/>
        <v>916.36493374254735</v>
      </c>
      <c r="H136" s="41">
        <f t="shared" si="16"/>
        <v>54.981896024552839</v>
      </c>
      <c r="I136" s="41">
        <f t="shared" ref="I136:I149" si="19">G136+H136</f>
        <v>971.34682976710019</v>
      </c>
      <c r="J136" s="41">
        <f t="shared" ref="J136:J149" si="20">I136*$E$19</f>
        <v>58.280809786026012</v>
      </c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>
        <f>H136+J136+L136+N136+P136+R136+T136+V136+X136+Z136+AB136+AD136+AF136+AH136+AJ136</f>
        <v>113.26270581057885</v>
      </c>
    </row>
    <row r="137" spans="1:37" s="14" customFormat="1" ht="15.95" customHeight="1" x14ac:dyDescent="0.25">
      <c r="B137" s="29">
        <f t="shared" ref="B137:B149" si="21">B136+1</f>
        <v>3</v>
      </c>
      <c r="C137" s="41">
        <f t="shared" si="13"/>
        <v>1029.6276395531263</v>
      </c>
      <c r="D137" s="2">
        <f t="shared" si="17"/>
        <v>864.49522051183703</v>
      </c>
      <c r="E137" s="41">
        <f t="shared" si="18"/>
        <v>165.13241904128927</v>
      </c>
      <c r="F137" s="4">
        <f t="shared" si="14"/>
        <v>0.19101600000000024</v>
      </c>
      <c r="G137" s="41">
        <f t="shared" si="15"/>
        <v>864.49522051183703</v>
      </c>
      <c r="H137" s="41">
        <f t="shared" si="16"/>
        <v>51.869713230710218</v>
      </c>
      <c r="I137" s="41">
        <f t="shared" si="19"/>
        <v>916.36493374254724</v>
      </c>
      <c r="J137" s="41">
        <f t="shared" si="20"/>
        <v>54.981896024552832</v>
      </c>
      <c r="K137" s="41">
        <f t="shared" ref="K137:K149" si="22">I137+J137</f>
        <v>971.34682976710008</v>
      </c>
      <c r="L137" s="41">
        <f t="shared" ref="L137:L149" si="23">K137*$E$19</f>
        <v>58.280809786026005</v>
      </c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>
        <f t="shared" ref="AK137:AK149" si="24">H137+J137+L137+N137+P137+R137+T137+V137+X137+Z137+AB137+AD137+AF137+AH137+AJ137</f>
        <v>165.13241904128904</v>
      </c>
    </row>
    <row r="138" spans="1:37" s="14" customFormat="1" ht="15.95" customHeight="1" x14ac:dyDescent="0.25">
      <c r="B138" s="29">
        <f t="shared" si="21"/>
        <v>4</v>
      </c>
      <c r="C138" s="41">
        <f t="shared" si="13"/>
        <v>1029.6276395531263</v>
      </c>
      <c r="D138" s="2">
        <f t="shared" si="17"/>
        <v>815.56152878475189</v>
      </c>
      <c r="E138" s="41">
        <f t="shared" si="18"/>
        <v>214.06611076837441</v>
      </c>
      <c r="F138" s="4">
        <f t="shared" si="14"/>
        <v>0.26247696000000031</v>
      </c>
      <c r="G138" s="41">
        <f t="shared" si="15"/>
        <v>815.56152878475189</v>
      </c>
      <c r="H138" s="41">
        <f t="shared" si="16"/>
        <v>48.933691727085112</v>
      </c>
      <c r="I138" s="41">
        <f t="shared" si="19"/>
        <v>864.49522051183703</v>
      </c>
      <c r="J138" s="41">
        <f t="shared" si="20"/>
        <v>51.869713230710218</v>
      </c>
      <c r="K138" s="41">
        <f t="shared" si="22"/>
        <v>916.36493374254724</v>
      </c>
      <c r="L138" s="41">
        <f t="shared" si="23"/>
        <v>54.981896024552832</v>
      </c>
      <c r="M138" s="41">
        <f t="shared" ref="M138:M149" si="25">K138+L138</f>
        <v>971.34682976710008</v>
      </c>
      <c r="N138" s="41">
        <f t="shared" ref="N138:N149" si="26">M138*$E$19</f>
        <v>58.280809786026005</v>
      </c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>
        <f t="shared" si="24"/>
        <v>214.06611076837416</v>
      </c>
    </row>
    <row r="139" spans="1:37" s="14" customFormat="1" ht="15.95" customHeight="1" x14ac:dyDescent="0.25">
      <c r="B139" s="29">
        <f t="shared" si="21"/>
        <v>5</v>
      </c>
      <c r="C139" s="41">
        <f t="shared" si="13"/>
        <v>1029.6276395531263</v>
      </c>
      <c r="D139" s="2">
        <f t="shared" si="17"/>
        <v>769.39766866486013</v>
      </c>
      <c r="E139" s="41">
        <f t="shared" si="18"/>
        <v>260.22997088826617</v>
      </c>
      <c r="F139" s="4">
        <f t="shared" si="14"/>
        <v>0.33822557760000055</v>
      </c>
      <c r="G139" s="41">
        <f t="shared" si="15"/>
        <v>769.39766866486013</v>
      </c>
      <c r="H139" s="41">
        <f t="shared" si="16"/>
        <v>46.163860119891609</v>
      </c>
      <c r="I139" s="41">
        <f t="shared" si="19"/>
        <v>815.56152878475177</v>
      </c>
      <c r="J139" s="41">
        <f t="shared" si="20"/>
        <v>48.933691727085105</v>
      </c>
      <c r="K139" s="41">
        <f t="shared" si="22"/>
        <v>864.49522051183692</v>
      </c>
      <c r="L139" s="41">
        <f t="shared" si="23"/>
        <v>51.869713230710211</v>
      </c>
      <c r="M139" s="41">
        <f t="shared" si="25"/>
        <v>916.36493374254712</v>
      </c>
      <c r="N139" s="41">
        <f t="shared" si="26"/>
        <v>54.981896024552825</v>
      </c>
      <c r="O139" s="41">
        <f t="shared" ref="O139:O149" si="27">M139+N139</f>
        <v>971.34682976709996</v>
      </c>
      <c r="P139" s="41">
        <f t="shared" ref="P139:P149" si="28">O139*$E$19</f>
        <v>58.280809786025998</v>
      </c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>
        <f t="shared" si="24"/>
        <v>260.22997088826577</v>
      </c>
    </row>
    <row r="140" spans="1:37" s="14" customFormat="1" ht="15.95" customHeight="1" x14ac:dyDescent="0.25">
      <c r="B140" s="29">
        <f t="shared" si="21"/>
        <v>6</v>
      </c>
      <c r="C140" s="41">
        <f t="shared" si="13"/>
        <v>1029.6276395531263</v>
      </c>
      <c r="D140" s="2">
        <f t="shared" si="17"/>
        <v>725.84685723100017</v>
      </c>
      <c r="E140" s="41">
        <f t="shared" si="18"/>
        <v>303.78078232212613</v>
      </c>
      <c r="F140" s="4">
        <f t="shared" si="14"/>
        <v>0.41851911225600053</v>
      </c>
      <c r="G140" s="41">
        <f t="shared" si="15"/>
        <v>725.84685723100017</v>
      </c>
      <c r="H140" s="41">
        <f t="shared" si="16"/>
        <v>43.550811433860005</v>
      </c>
      <c r="I140" s="41">
        <f t="shared" si="19"/>
        <v>769.39766866486013</v>
      </c>
      <c r="J140" s="41">
        <f t="shared" si="20"/>
        <v>46.163860119891609</v>
      </c>
      <c r="K140" s="41">
        <f t="shared" si="22"/>
        <v>815.56152878475177</v>
      </c>
      <c r="L140" s="41">
        <f t="shared" si="23"/>
        <v>48.933691727085105</v>
      </c>
      <c r="M140" s="41">
        <f t="shared" si="25"/>
        <v>864.49522051183692</v>
      </c>
      <c r="N140" s="41">
        <f t="shared" si="26"/>
        <v>51.869713230710211</v>
      </c>
      <c r="O140" s="41">
        <f t="shared" si="27"/>
        <v>916.36493374254712</v>
      </c>
      <c r="P140" s="41">
        <f t="shared" si="28"/>
        <v>54.981896024552825</v>
      </c>
      <c r="Q140" s="41">
        <f t="shared" ref="Q140:Q149" si="29">O140+P140</f>
        <v>971.34682976709996</v>
      </c>
      <c r="R140" s="41">
        <f t="shared" ref="R140:R149" si="30">Q140*$E$19</f>
        <v>58.280809786025998</v>
      </c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>
        <f t="shared" si="24"/>
        <v>303.78078232212573</v>
      </c>
    </row>
    <row r="141" spans="1:37" s="14" customFormat="1" ht="15.95" customHeight="1" x14ac:dyDescent="0.25">
      <c r="B141" s="29">
        <f t="shared" si="21"/>
        <v>7</v>
      </c>
      <c r="C141" s="41">
        <f t="shared" si="13"/>
        <v>1029.6276395531263</v>
      </c>
      <c r="D141" s="2">
        <f t="shared" si="17"/>
        <v>684.76118606698117</v>
      </c>
      <c r="E141" s="41">
        <f t="shared" si="18"/>
        <v>344.86645348614513</v>
      </c>
      <c r="F141" s="4">
        <f t="shared" si="14"/>
        <v>0.50363025899136082</v>
      </c>
      <c r="G141" s="41">
        <f t="shared" si="15"/>
        <v>684.76118606698117</v>
      </c>
      <c r="H141" s="41">
        <f t="shared" si="16"/>
        <v>41.085671164018869</v>
      </c>
      <c r="I141" s="41">
        <f t="shared" si="19"/>
        <v>725.84685723100006</v>
      </c>
      <c r="J141" s="41">
        <f t="shared" si="20"/>
        <v>43.550811433860005</v>
      </c>
      <c r="K141" s="41">
        <f t="shared" si="22"/>
        <v>769.39766866486002</v>
      </c>
      <c r="L141" s="41">
        <f t="shared" si="23"/>
        <v>46.163860119891602</v>
      </c>
      <c r="M141" s="41">
        <f t="shared" si="25"/>
        <v>815.56152878475166</v>
      </c>
      <c r="N141" s="41">
        <f t="shared" si="26"/>
        <v>48.933691727085098</v>
      </c>
      <c r="O141" s="41">
        <f t="shared" si="27"/>
        <v>864.49522051183681</v>
      </c>
      <c r="P141" s="41">
        <f t="shared" si="28"/>
        <v>51.869713230710204</v>
      </c>
      <c r="Q141" s="41">
        <f t="shared" si="29"/>
        <v>916.36493374254701</v>
      </c>
      <c r="R141" s="41">
        <f t="shared" si="30"/>
        <v>54.981896024552817</v>
      </c>
      <c r="S141" s="41">
        <f t="shared" ref="S141:S149" si="31">Q141+R141</f>
        <v>971.34682976709985</v>
      </c>
      <c r="T141" s="41">
        <f t="shared" ref="T141:T149" si="32">S141*$E$19</f>
        <v>58.280809786025991</v>
      </c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>
        <f t="shared" si="24"/>
        <v>344.86645348614462</v>
      </c>
    </row>
    <row r="142" spans="1:37" s="14" customFormat="1" ht="15.95" customHeight="1" x14ac:dyDescent="0.25">
      <c r="B142" s="29">
        <f t="shared" si="21"/>
        <v>8</v>
      </c>
      <c r="C142" s="41">
        <f t="shared" si="13"/>
        <v>1029.6276395531263</v>
      </c>
      <c r="D142" s="2">
        <f t="shared" si="17"/>
        <v>646.00111893111432</v>
      </c>
      <c r="E142" s="41">
        <f t="shared" si="18"/>
        <v>383.62652062201198</v>
      </c>
      <c r="F142" s="4">
        <f t="shared" si="14"/>
        <v>0.59384807453084243</v>
      </c>
      <c r="G142" s="41">
        <f t="shared" si="15"/>
        <v>646.00111893111432</v>
      </c>
      <c r="H142" s="41">
        <f t="shared" si="16"/>
        <v>38.760067135866855</v>
      </c>
      <c r="I142" s="41">
        <f t="shared" si="19"/>
        <v>684.76118606698117</v>
      </c>
      <c r="J142" s="41">
        <f t="shared" si="20"/>
        <v>41.085671164018869</v>
      </c>
      <c r="K142" s="41">
        <f t="shared" si="22"/>
        <v>725.84685723100006</v>
      </c>
      <c r="L142" s="41">
        <f t="shared" si="23"/>
        <v>43.550811433860005</v>
      </c>
      <c r="M142" s="41">
        <f t="shared" si="25"/>
        <v>769.39766866486002</v>
      </c>
      <c r="N142" s="41">
        <f t="shared" si="26"/>
        <v>46.163860119891602</v>
      </c>
      <c r="O142" s="41">
        <f t="shared" si="27"/>
        <v>815.56152878475166</v>
      </c>
      <c r="P142" s="41">
        <f t="shared" si="28"/>
        <v>48.933691727085098</v>
      </c>
      <c r="Q142" s="41">
        <f t="shared" si="29"/>
        <v>864.49522051183681</v>
      </c>
      <c r="R142" s="41">
        <f t="shared" si="30"/>
        <v>51.869713230710204</v>
      </c>
      <c r="S142" s="41">
        <f t="shared" si="31"/>
        <v>916.36493374254701</v>
      </c>
      <c r="T142" s="41">
        <f t="shared" si="32"/>
        <v>54.981896024552817</v>
      </c>
      <c r="U142" s="41">
        <f t="shared" ref="U142:U149" si="33">S142+T142</f>
        <v>971.34682976709985</v>
      </c>
      <c r="V142" s="41">
        <f t="shared" ref="V142:V149" si="34">U142*$E$19</f>
        <v>58.280809786025991</v>
      </c>
      <c r="W142" s="41"/>
      <c r="X142" s="41"/>
      <c r="Y142" s="41"/>
      <c r="Z142" s="41"/>
      <c r="AA142" s="41"/>
      <c r="AB142" s="41"/>
      <c r="AC142" s="41"/>
      <c r="AD142" s="41"/>
      <c r="AE142" s="41"/>
      <c r="AF142" s="41"/>
      <c r="AG142" s="41"/>
      <c r="AH142" s="41"/>
      <c r="AI142" s="41"/>
      <c r="AJ142" s="41"/>
      <c r="AK142" s="41">
        <f t="shared" si="24"/>
        <v>383.62652062201147</v>
      </c>
    </row>
    <row r="143" spans="1:37" s="14" customFormat="1" ht="15.95" customHeight="1" x14ac:dyDescent="0.25">
      <c r="B143" s="29">
        <f t="shared" si="21"/>
        <v>9</v>
      </c>
      <c r="C143" s="41">
        <f t="shared" si="13"/>
        <v>1029.6276395531263</v>
      </c>
      <c r="D143" s="2">
        <f t="shared" si="17"/>
        <v>609.43501785954186</v>
      </c>
      <c r="E143" s="41">
        <f t="shared" si="18"/>
        <v>420.19262169358444</v>
      </c>
      <c r="F143" s="4">
        <f t="shared" si="14"/>
        <v>0.68947895900269285</v>
      </c>
      <c r="G143" s="41">
        <f t="shared" si="15"/>
        <v>609.43501785954186</v>
      </c>
      <c r="H143" s="41">
        <f t="shared" si="16"/>
        <v>36.566101071572511</v>
      </c>
      <c r="I143" s="41">
        <f t="shared" si="19"/>
        <v>646.00111893111432</v>
      </c>
      <c r="J143" s="41">
        <f t="shared" si="20"/>
        <v>38.760067135866855</v>
      </c>
      <c r="K143" s="41">
        <f t="shared" si="22"/>
        <v>684.76118606698117</v>
      </c>
      <c r="L143" s="41">
        <f t="shared" si="23"/>
        <v>41.085671164018869</v>
      </c>
      <c r="M143" s="41">
        <f t="shared" si="25"/>
        <v>725.84685723100006</v>
      </c>
      <c r="N143" s="41">
        <f t="shared" si="26"/>
        <v>43.550811433860005</v>
      </c>
      <c r="O143" s="41">
        <f t="shared" si="27"/>
        <v>769.39766866486002</v>
      </c>
      <c r="P143" s="41">
        <f t="shared" si="28"/>
        <v>46.163860119891602</v>
      </c>
      <c r="Q143" s="41">
        <f t="shared" si="29"/>
        <v>815.56152878475166</v>
      </c>
      <c r="R143" s="41">
        <f t="shared" si="30"/>
        <v>48.933691727085098</v>
      </c>
      <c r="S143" s="41">
        <f t="shared" si="31"/>
        <v>864.49522051183681</v>
      </c>
      <c r="T143" s="41">
        <f t="shared" si="32"/>
        <v>51.869713230710204</v>
      </c>
      <c r="U143" s="41">
        <f t="shared" si="33"/>
        <v>916.36493374254701</v>
      </c>
      <c r="V143" s="41">
        <f t="shared" si="34"/>
        <v>54.981896024552817</v>
      </c>
      <c r="W143" s="41">
        <f t="shared" ref="W143:W149" si="35">U143+V143</f>
        <v>971.34682976709985</v>
      </c>
      <c r="X143" s="41">
        <f t="shared" ref="X143:X149" si="36">W143*$E$19</f>
        <v>58.280809786025991</v>
      </c>
      <c r="Y143" s="41"/>
      <c r="Z143" s="41"/>
      <c r="AA143" s="41"/>
      <c r="AB143" s="41"/>
      <c r="AC143" s="41"/>
      <c r="AD143" s="41"/>
      <c r="AE143" s="41"/>
      <c r="AF143" s="41"/>
      <c r="AG143" s="41"/>
      <c r="AH143" s="41"/>
      <c r="AI143" s="41"/>
      <c r="AJ143" s="41"/>
      <c r="AK143" s="41">
        <f t="shared" si="24"/>
        <v>420.19262169358399</v>
      </c>
    </row>
    <row r="144" spans="1:37" s="14" customFormat="1" ht="15.95" customHeight="1" x14ac:dyDescent="0.25">
      <c r="B144" s="29">
        <f t="shared" si="21"/>
        <v>10</v>
      </c>
      <c r="C144" s="41">
        <f t="shared" si="13"/>
        <v>1029.6276395531263</v>
      </c>
      <c r="D144" s="2">
        <f t="shared" si="17"/>
        <v>574.93869609390731</v>
      </c>
      <c r="E144" s="41">
        <f t="shared" si="18"/>
        <v>454.68894345921899</v>
      </c>
      <c r="F144" s="4">
        <f t="shared" si="14"/>
        <v>0.79084769654285469</v>
      </c>
      <c r="G144" s="41">
        <f t="shared" si="15"/>
        <v>574.93869609390731</v>
      </c>
      <c r="H144" s="41">
        <f t="shared" si="16"/>
        <v>34.496321765634434</v>
      </c>
      <c r="I144" s="41">
        <f t="shared" si="19"/>
        <v>609.43501785954174</v>
      </c>
      <c r="J144" s="41">
        <f t="shared" si="20"/>
        <v>36.566101071572504</v>
      </c>
      <c r="K144" s="41">
        <f t="shared" si="22"/>
        <v>646.00111893111421</v>
      </c>
      <c r="L144" s="41">
        <f t="shared" si="23"/>
        <v>38.760067135866848</v>
      </c>
      <c r="M144" s="41">
        <f t="shared" si="25"/>
        <v>684.76118606698105</v>
      </c>
      <c r="N144" s="41">
        <f t="shared" si="26"/>
        <v>41.085671164018862</v>
      </c>
      <c r="O144" s="41">
        <f t="shared" si="27"/>
        <v>725.84685723099994</v>
      </c>
      <c r="P144" s="41">
        <f t="shared" si="28"/>
        <v>43.550811433859998</v>
      </c>
      <c r="Q144" s="41">
        <f t="shared" si="29"/>
        <v>769.39766866485991</v>
      </c>
      <c r="R144" s="41">
        <f t="shared" si="30"/>
        <v>46.163860119891595</v>
      </c>
      <c r="S144" s="41">
        <f t="shared" si="31"/>
        <v>815.56152878475154</v>
      </c>
      <c r="T144" s="41">
        <f t="shared" si="32"/>
        <v>48.93369172708509</v>
      </c>
      <c r="U144" s="41">
        <f t="shared" si="33"/>
        <v>864.49522051183658</v>
      </c>
      <c r="V144" s="41">
        <f t="shared" si="34"/>
        <v>51.86971323071019</v>
      </c>
      <c r="W144" s="41">
        <f t="shared" si="35"/>
        <v>916.36493374254678</v>
      </c>
      <c r="X144" s="41">
        <f t="shared" si="36"/>
        <v>54.981896024552803</v>
      </c>
      <c r="Y144" s="41">
        <f t="shared" ref="Y144:Y149" si="37">W144+X144</f>
        <v>971.34682976709962</v>
      </c>
      <c r="Z144" s="41">
        <f t="shared" ref="Z144:Z149" si="38">Y144*$E$19</f>
        <v>58.280809786025976</v>
      </c>
      <c r="AA144" s="41"/>
      <c r="AB144" s="41"/>
      <c r="AC144" s="41"/>
      <c r="AD144" s="41"/>
      <c r="AE144" s="41"/>
      <c r="AF144" s="41"/>
      <c r="AG144" s="41"/>
      <c r="AH144" s="41"/>
      <c r="AI144" s="41"/>
      <c r="AJ144" s="41"/>
      <c r="AK144" s="41">
        <f t="shared" si="24"/>
        <v>454.68894345921831</v>
      </c>
    </row>
    <row r="145" spans="2:37" s="14" customFormat="1" ht="15.95" customHeight="1" x14ac:dyDescent="0.25">
      <c r="B145" s="29">
        <f t="shared" si="21"/>
        <v>11</v>
      </c>
      <c r="C145" s="41">
        <f t="shared" si="13"/>
        <v>1029.6276395531263</v>
      </c>
      <c r="D145" s="2">
        <f t="shared" si="17"/>
        <v>542.39499631500689</v>
      </c>
      <c r="E145" s="41">
        <f t="shared" si="18"/>
        <v>487.23264323811941</v>
      </c>
      <c r="F145" s="4">
        <f t="shared" si="14"/>
        <v>0.89829855833542605</v>
      </c>
      <c r="G145" s="41">
        <f t="shared" si="15"/>
        <v>542.39499631500689</v>
      </c>
      <c r="H145" s="41">
        <f t="shared" si="16"/>
        <v>32.543699778900411</v>
      </c>
      <c r="I145" s="41">
        <f t="shared" si="19"/>
        <v>574.93869609390731</v>
      </c>
      <c r="J145" s="41">
        <f t="shared" si="20"/>
        <v>34.496321765634434</v>
      </c>
      <c r="K145" s="41">
        <f t="shared" si="22"/>
        <v>609.43501785954174</v>
      </c>
      <c r="L145" s="41">
        <f t="shared" si="23"/>
        <v>36.566101071572504</v>
      </c>
      <c r="M145" s="41">
        <f t="shared" si="25"/>
        <v>646.00111893111421</v>
      </c>
      <c r="N145" s="41">
        <f t="shared" si="26"/>
        <v>38.760067135866848</v>
      </c>
      <c r="O145" s="41">
        <f t="shared" si="27"/>
        <v>684.76118606698105</v>
      </c>
      <c r="P145" s="41">
        <f t="shared" si="28"/>
        <v>41.085671164018862</v>
      </c>
      <c r="Q145" s="41">
        <f t="shared" si="29"/>
        <v>725.84685723099994</v>
      </c>
      <c r="R145" s="41">
        <f t="shared" si="30"/>
        <v>43.550811433859998</v>
      </c>
      <c r="S145" s="41">
        <f t="shared" si="31"/>
        <v>769.39766866485991</v>
      </c>
      <c r="T145" s="41">
        <f t="shared" si="32"/>
        <v>46.163860119891595</v>
      </c>
      <c r="U145" s="41">
        <f t="shared" si="33"/>
        <v>815.56152878475154</v>
      </c>
      <c r="V145" s="41">
        <f t="shared" si="34"/>
        <v>48.93369172708509</v>
      </c>
      <c r="W145" s="41">
        <f t="shared" si="35"/>
        <v>864.49522051183658</v>
      </c>
      <c r="X145" s="41">
        <f t="shared" si="36"/>
        <v>51.86971323071019</v>
      </c>
      <c r="Y145" s="41">
        <f t="shared" si="37"/>
        <v>916.36493374254678</v>
      </c>
      <c r="Z145" s="41">
        <f t="shared" si="38"/>
        <v>54.981896024552803</v>
      </c>
      <c r="AA145" s="41">
        <f t="shared" ref="AA145:AA149" si="39">Y145+Z145</f>
        <v>971.34682976709962</v>
      </c>
      <c r="AB145" s="41">
        <f>AA145*$E$19</f>
        <v>58.280809786025976</v>
      </c>
      <c r="AC145" s="41"/>
      <c r="AD145" s="41"/>
      <c r="AE145" s="41"/>
      <c r="AF145" s="41"/>
      <c r="AG145" s="41"/>
      <c r="AH145" s="41"/>
      <c r="AI145" s="41"/>
      <c r="AJ145" s="41"/>
      <c r="AK145" s="41">
        <f t="shared" si="24"/>
        <v>487.23264323811873</v>
      </c>
    </row>
    <row r="146" spans="2:37" s="14" customFormat="1" ht="15.95" customHeight="1" x14ac:dyDescent="0.25">
      <c r="B146" s="29">
        <f t="shared" si="21"/>
        <v>12</v>
      </c>
      <c r="C146" s="41">
        <f t="shared" si="13"/>
        <v>1029.6276395531263</v>
      </c>
      <c r="D146" s="2">
        <f t="shared" si="17"/>
        <v>511.69339275000647</v>
      </c>
      <c r="E146" s="41">
        <f t="shared" si="18"/>
        <v>517.93424680311978</v>
      </c>
      <c r="F146" s="4">
        <f t="shared" si="14"/>
        <v>1.0121964718355516</v>
      </c>
      <c r="G146" s="41">
        <f t="shared" si="15"/>
        <v>511.69339275000647</v>
      </c>
      <c r="H146" s="41">
        <f t="shared" si="16"/>
        <v>30.701603565000386</v>
      </c>
      <c r="I146" s="41">
        <f t="shared" si="19"/>
        <v>542.39499631500689</v>
      </c>
      <c r="J146" s="41">
        <f t="shared" si="20"/>
        <v>32.543699778900411</v>
      </c>
      <c r="K146" s="41">
        <f t="shared" si="22"/>
        <v>574.93869609390731</v>
      </c>
      <c r="L146" s="41">
        <f t="shared" si="23"/>
        <v>34.496321765634434</v>
      </c>
      <c r="M146" s="41">
        <f t="shared" si="25"/>
        <v>609.43501785954174</v>
      </c>
      <c r="N146" s="41">
        <f t="shared" si="26"/>
        <v>36.566101071572504</v>
      </c>
      <c r="O146" s="41">
        <f t="shared" si="27"/>
        <v>646.00111893111421</v>
      </c>
      <c r="P146" s="41">
        <f t="shared" si="28"/>
        <v>38.760067135866848</v>
      </c>
      <c r="Q146" s="41">
        <f t="shared" si="29"/>
        <v>684.76118606698105</v>
      </c>
      <c r="R146" s="41">
        <f t="shared" si="30"/>
        <v>41.085671164018862</v>
      </c>
      <c r="S146" s="41">
        <f t="shared" si="31"/>
        <v>725.84685723099994</v>
      </c>
      <c r="T146" s="41">
        <f t="shared" si="32"/>
        <v>43.550811433859998</v>
      </c>
      <c r="U146" s="41">
        <f t="shared" si="33"/>
        <v>769.39766866485991</v>
      </c>
      <c r="V146" s="41">
        <f t="shared" si="34"/>
        <v>46.163860119891595</v>
      </c>
      <c r="W146" s="41">
        <f t="shared" si="35"/>
        <v>815.56152878475154</v>
      </c>
      <c r="X146" s="41">
        <f t="shared" si="36"/>
        <v>48.93369172708509</v>
      </c>
      <c r="Y146" s="41">
        <f t="shared" si="37"/>
        <v>864.49522051183658</v>
      </c>
      <c r="Z146" s="41">
        <f t="shared" si="38"/>
        <v>51.86971323071019</v>
      </c>
      <c r="AA146" s="41">
        <f t="shared" si="39"/>
        <v>916.36493374254678</v>
      </c>
      <c r="AB146" s="41">
        <f>AA146*$E$19</f>
        <v>54.981896024552803</v>
      </c>
      <c r="AC146" s="41">
        <f t="shared" ref="AC146:AC149" si="40">AA146+AB146</f>
        <v>971.34682976709962</v>
      </c>
      <c r="AD146" s="41">
        <f>AC146*$E$19</f>
        <v>58.280809786025976</v>
      </c>
      <c r="AE146" s="41"/>
      <c r="AF146" s="41"/>
      <c r="AG146" s="41"/>
      <c r="AH146" s="41"/>
      <c r="AI146" s="41"/>
      <c r="AJ146" s="41"/>
      <c r="AK146" s="41">
        <f t="shared" si="24"/>
        <v>517.93424680311909</v>
      </c>
    </row>
    <row r="147" spans="2:37" s="14" customFormat="1" ht="15.95" customHeight="1" x14ac:dyDescent="0.25">
      <c r="B147" s="29">
        <f t="shared" si="21"/>
        <v>13</v>
      </c>
      <c r="C147" s="41">
        <f t="shared" si="13"/>
        <v>1029.6276395531263</v>
      </c>
      <c r="D147" s="2">
        <f t="shared" si="17"/>
        <v>482.72961580189281</v>
      </c>
      <c r="E147" s="41">
        <f t="shared" si="18"/>
        <v>546.8980237512335</v>
      </c>
      <c r="F147" s="4">
        <f t="shared" si="14"/>
        <v>1.1329282601456852</v>
      </c>
      <c r="G147" s="41">
        <f t="shared" si="15"/>
        <v>482.72961580189281</v>
      </c>
      <c r="H147" s="41">
        <f t="shared" si="16"/>
        <v>28.963776948113566</v>
      </c>
      <c r="I147" s="41">
        <f t="shared" si="19"/>
        <v>511.69339275000635</v>
      </c>
      <c r="J147" s="41">
        <f t="shared" si="20"/>
        <v>30.701603565000379</v>
      </c>
      <c r="K147" s="41">
        <f t="shared" si="22"/>
        <v>542.39499631500678</v>
      </c>
      <c r="L147" s="41">
        <f t="shared" si="23"/>
        <v>32.543699778900404</v>
      </c>
      <c r="M147" s="41">
        <f t="shared" si="25"/>
        <v>574.9386960939072</v>
      </c>
      <c r="N147" s="41">
        <f t="shared" si="26"/>
        <v>34.496321765634434</v>
      </c>
      <c r="O147" s="41">
        <f t="shared" si="27"/>
        <v>609.43501785954163</v>
      </c>
      <c r="P147" s="41">
        <f t="shared" si="28"/>
        <v>36.566101071572497</v>
      </c>
      <c r="Q147" s="41">
        <f t="shared" si="29"/>
        <v>646.00111893111409</v>
      </c>
      <c r="R147" s="41">
        <f t="shared" si="30"/>
        <v>38.760067135866841</v>
      </c>
      <c r="S147" s="41">
        <f t="shared" si="31"/>
        <v>684.76118606698094</v>
      </c>
      <c r="T147" s="41">
        <f t="shared" si="32"/>
        <v>41.085671164018855</v>
      </c>
      <c r="U147" s="41">
        <f t="shared" si="33"/>
        <v>725.84685723099983</v>
      </c>
      <c r="V147" s="41">
        <f t="shared" si="34"/>
        <v>43.550811433859991</v>
      </c>
      <c r="W147" s="41">
        <f t="shared" si="35"/>
        <v>769.39766866485979</v>
      </c>
      <c r="X147" s="41">
        <f t="shared" si="36"/>
        <v>46.163860119891588</v>
      </c>
      <c r="Y147" s="41">
        <f t="shared" si="37"/>
        <v>815.56152878475143</v>
      </c>
      <c r="Z147" s="41">
        <f t="shared" si="38"/>
        <v>48.933691727085083</v>
      </c>
      <c r="AA147" s="41">
        <f t="shared" si="39"/>
        <v>864.49522051183646</v>
      </c>
      <c r="AB147" s="41">
        <f>AA147*$E$19</f>
        <v>51.869713230710182</v>
      </c>
      <c r="AC147" s="41">
        <f t="shared" si="40"/>
        <v>916.36493374254667</v>
      </c>
      <c r="AD147" s="41">
        <f>AC147*$E$19</f>
        <v>54.981896024552796</v>
      </c>
      <c r="AE147" s="41">
        <f t="shared" ref="AE147:AE149" si="41">AC147+AD147</f>
        <v>971.34682976709951</v>
      </c>
      <c r="AF147" s="41">
        <f>AE147*$E$19</f>
        <v>58.280809786025969</v>
      </c>
      <c r="AG147" s="41"/>
      <c r="AH147" s="41"/>
      <c r="AI147" s="41"/>
      <c r="AJ147" s="41"/>
      <c r="AK147" s="41">
        <f t="shared" si="24"/>
        <v>546.89802375123259</v>
      </c>
    </row>
    <row r="148" spans="2:37" s="14" customFormat="1" ht="15.95" customHeight="1" x14ac:dyDescent="0.25">
      <c r="B148" s="29">
        <f t="shared" si="21"/>
        <v>14</v>
      </c>
      <c r="C148" s="41">
        <f t="shared" si="13"/>
        <v>1029.6276395531263</v>
      </c>
      <c r="D148" s="2">
        <f t="shared" si="17"/>
        <v>455.40529792631401</v>
      </c>
      <c r="E148" s="41">
        <f t="shared" si="18"/>
        <v>574.22234162681229</v>
      </c>
      <c r="F148" s="4">
        <f t="shared" si="14"/>
        <v>1.2609039557544262</v>
      </c>
      <c r="G148" s="41">
        <f t="shared" si="15"/>
        <v>455.40529792631401</v>
      </c>
      <c r="H148" s="41">
        <f t="shared" si="16"/>
        <v>27.324317875578839</v>
      </c>
      <c r="I148" s="41">
        <f t="shared" si="19"/>
        <v>482.72961580189286</v>
      </c>
      <c r="J148" s="41">
        <f t="shared" si="20"/>
        <v>28.963776948113569</v>
      </c>
      <c r="K148" s="41">
        <f t="shared" si="22"/>
        <v>511.69339275000641</v>
      </c>
      <c r="L148" s="41">
        <f t="shared" si="23"/>
        <v>30.701603565000383</v>
      </c>
      <c r="M148" s="41">
        <f t="shared" si="25"/>
        <v>542.39499631500678</v>
      </c>
      <c r="N148" s="41">
        <f t="shared" si="26"/>
        <v>32.543699778900404</v>
      </c>
      <c r="O148" s="41">
        <f t="shared" si="27"/>
        <v>574.9386960939072</v>
      </c>
      <c r="P148" s="41">
        <f t="shared" si="28"/>
        <v>34.496321765634434</v>
      </c>
      <c r="Q148" s="41">
        <f t="shared" si="29"/>
        <v>609.43501785954163</v>
      </c>
      <c r="R148" s="41">
        <f t="shared" si="30"/>
        <v>36.566101071572497</v>
      </c>
      <c r="S148" s="41">
        <f t="shared" si="31"/>
        <v>646.00111893111409</v>
      </c>
      <c r="T148" s="41">
        <f t="shared" si="32"/>
        <v>38.760067135866841</v>
      </c>
      <c r="U148" s="41">
        <f t="shared" si="33"/>
        <v>684.76118606698094</v>
      </c>
      <c r="V148" s="41">
        <f t="shared" si="34"/>
        <v>41.085671164018855</v>
      </c>
      <c r="W148" s="41">
        <f t="shared" si="35"/>
        <v>725.84685723099983</v>
      </c>
      <c r="X148" s="41">
        <f t="shared" si="36"/>
        <v>43.550811433859991</v>
      </c>
      <c r="Y148" s="41">
        <f t="shared" si="37"/>
        <v>769.39766866485979</v>
      </c>
      <c r="Z148" s="41">
        <f t="shared" si="38"/>
        <v>46.163860119891588</v>
      </c>
      <c r="AA148" s="41">
        <f t="shared" si="39"/>
        <v>815.56152878475143</v>
      </c>
      <c r="AB148" s="41">
        <f>AA148*$E$19</f>
        <v>48.933691727085083</v>
      </c>
      <c r="AC148" s="41">
        <f t="shared" si="40"/>
        <v>864.49522051183646</v>
      </c>
      <c r="AD148" s="41">
        <f>AC148*$E$19</f>
        <v>51.869713230710182</v>
      </c>
      <c r="AE148" s="41">
        <f t="shared" si="41"/>
        <v>916.36493374254667</v>
      </c>
      <c r="AF148" s="41">
        <f>AE148*$E$19</f>
        <v>54.981896024552796</v>
      </c>
      <c r="AG148" s="41">
        <f t="shared" ref="AG148:AG149" si="42">AE148+AF148</f>
        <v>971.34682976709951</v>
      </c>
      <c r="AH148" s="41">
        <f>AG148*$E$19</f>
        <v>58.280809786025969</v>
      </c>
      <c r="AI148" s="41"/>
      <c r="AJ148" s="41"/>
      <c r="AK148" s="41">
        <f t="shared" si="24"/>
        <v>574.2223416268115</v>
      </c>
    </row>
    <row r="149" spans="2:37" s="14" customFormat="1" ht="15.95" customHeight="1" x14ac:dyDescent="0.25">
      <c r="B149" s="29">
        <f t="shared" si="21"/>
        <v>15</v>
      </c>
      <c r="C149" s="41">
        <f t="shared" si="13"/>
        <v>1029.6276395531263</v>
      </c>
      <c r="D149" s="2">
        <f t="shared" si="17"/>
        <v>429.6276395531263</v>
      </c>
      <c r="E149" s="41">
        <f t="shared" si="18"/>
        <v>600</v>
      </c>
      <c r="F149" s="4">
        <f t="shared" si="14"/>
        <v>1.3965581930996924</v>
      </c>
      <c r="G149" s="41">
        <f t="shared" si="15"/>
        <v>429.6276395531263</v>
      </c>
      <c r="H149" s="41">
        <f t="shared" si="16"/>
        <v>25.777658373187577</v>
      </c>
      <c r="I149" s="41">
        <f t="shared" si="19"/>
        <v>455.40529792631389</v>
      </c>
      <c r="J149" s="41">
        <f t="shared" si="20"/>
        <v>27.324317875578831</v>
      </c>
      <c r="K149" s="41">
        <f t="shared" si="22"/>
        <v>482.72961580189275</v>
      </c>
      <c r="L149" s="41">
        <f t="shared" si="23"/>
        <v>28.963776948113562</v>
      </c>
      <c r="M149" s="41">
        <f t="shared" si="25"/>
        <v>511.6933927500063</v>
      </c>
      <c r="N149" s="41">
        <f t="shared" si="26"/>
        <v>30.701603565000376</v>
      </c>
      <c r="O149" s="41">
        <f t="shared" si="27"/>
        <v>542.39499631500667</v>
      </c>
      <c r="P149" s="41">
        <f t="shared" si="28"/>
        <v>32.543699778900397</v>
      </c>
      <c r="Q149" s="41">
        <f t="shared" si="29"/>
        <v>574.93869609390708</v>
      </c>
      <c r="R149" s="41">
        <f t="shared" si="30"/>
        <v>34.496321765634427</v>
      </c>
      <c r="S149" s="41">
        <f t="shared" si="31"/>
        <v>609.43501785954152</v>
      </c>
      <c r="T149" s="41">
        <f t="shared" si="32"/>
        <v>36.56610107157249</v>
      </c>
      <c r="U149" s="41">
        <f t="shared" si="33"/>
        <v>646.00111893111398</v>
      </c>
      <c r="V149" s="41">
        <f t="shared" si="34"/>
        <v>38.760067135866841</v>
      </c>
      <c r="W149" s="41">
        <f t="shared" si="35"/>
        <v>684.76118606698083</v>
      </c>
      <c r="X149" s="41">
        <f t="shared" si="36"/>
        <v>41.085671164018848</v>
      </c>
      <c r="Y149" s="41">
        <f t="shared" si="37"/>
        <v>725.84685723099972</v>
      </c>
      <c r="Z149" s="41">
        <f t="shared" si="38"/>
        <v>43.550811433859984</v>
      </c>
      <c r="AA149" s="41">
        <f t="shared" si="39"/>
        <v>769.39766866485968</v>
      </c>
      <c r="AB149" s="41">
        <f>AA149*$E$19</f>
        <v>46.163860119891581</v>
      </c>
      <c r="AC149" s="41">
        <f t="shared" si="40"/>
        <v>815.56152878475132</v>
      </c>
      <c r="AD149" s="41">
        <f>AC149*$E$19</f>
        <v>48.933691727085076</v>
      </c>
      <c r="AE149" s="41">
        <f t="shared" si="41"/>
        <v>864.49522051183635</v>
      </c>
      <c r="AF149" s="41">
        <f>AE149*$E$19</f>
        <v>51.869713230710182</v>
      </c>
      <c r="AG149" s="41">
        <f t="shared" si="42"/>
        <v>916.36493374254655</v>
      </c>
      <c r="AH149" s="41">
        <f>AG149*$E$19</f>
        <v>54.981896024552789</v>
      </c>
      <c r="AI149" s="41">
        <f t="shared" ref="AI149" si="43">AG149+AH149</f>
        <v>971.34682976709939</v>
      </c>
      <c r="AJ149" s="41">
        <f>AI149*$E$19</f>
        <v>58.280809786025962</v>
      </c>
      <c r="AK149" s="41">
        <f t="shared" si="24"/>
        <v>599.99999999999898</v>
      </c>
    </row>
    <row r="150" spans="2:37" s="14" customFormat="1" ht="15.95" customHeight="1" x14ac:dyDescent="0.25">
      <c r="B150" s="68" t="s">
        <v>18</v>
      </c>
      <c r="C150" s="78">
        <f>SUM(C135:C149)</f>
        <v>15444.41459329689</v>
      </c>
      <c r="D150" s="78">
        <f>SUM(D135:D149)</f>
        <v>9999.9999999999873</v>
      </c>
      <c r="E150" s="78">
        <f t="shared" ref="E150" si="44">SUM(E135:E149)</f>
        <v>5444.4145932969068</v>
      </c>
      <c r="F150" s="45"/>
      <c r="G150" s="45"/>
      <c r="H150" s="78">
        <f t="shared" ref="H150" si="45">SUM(H135:H149)</f>
        <v>599.99999999999932</v>
      </c>
      <c r="I150" s="45"/>
      <c r="J150" s="78">
        <f t="shared" ref="J150" si="46">SUM(J135:J149)</f>
        <v>574.22234162681161</v>
      </c>
      <c r="K150" s="45"/>
      <c r="L150" s="78">
        <f t="shared" ref="L150" si="47">SUM(L135:L149)</f>
        <v>546.89802375123281</v>
      </c>
      <c r="M150" s="45"/>
      <c r="N150" s="78">
        <f t="shared" ref="N150" si="48">SUM(N135:N149)</f>
        <v>517.93424680311921</v>
      </c>
      <c r="O150" s="45"/>
      <c r="P150" s="78">
        <f t="shared" ref="P150" si="49">SUM(P135:P149)</f>
        <v>487.23264323811878</v>
      </c>
      <c r="Q150" s="45"/>
      <c r="R150" s="78">
        <f t="shared" ref="R150" si="50">SUM(R135:R149)</f>
        <v>454.68894345921836</v>
      </c>
      <c r="S150" s="45"/>
      <c r="T150" s="78">
        <f>SUM(T135:T149)</f>
        <v>420.19262169358387</v>
      </c>
      <c r="U150" s="45"/>
      <c r="V150" s="78">
        <f>SUM(V135:V149)</f>
        <v>383.62652062201136</v>
      </c>
      <c r="W150" s="45"/>
      <c r="X150" s="78">
        <f>SUM(X135:X149)</f>
        <v>344.86645348614451</v>
      </c>
      <c r="Y150" s="45"/>
      <c r="Z150" s="78">
        <f>SUM(Z135:Z149)</f>
        <v>303.78078232212562</v>
      </c>
      <c r="AA150" s="45"/>
      <c r="AB150" s="78">
        <f>SUM(AB135:AB149)</f>
        <v>260.2299708882656</v>
      </c>
      <c r="AC150" s="45"/>
      <c r="AD150" s="78">
        <f>SUM(AD135:AD149)</f>
        <v>214.06611076837402</v>
      </c>
      <c r="AE150" s="45"/>
      <c r="AF150" s="78">
        <f>SUM(AF135:AF149)</f>
        <v>165.13241904128895</v>
      </c>
      <c r="AG150" s="45"/>
      <c r="AH150" s="78">
        <f>SUM(AH135:AH149)</f>
        <v>113.26270581057875</v>
      </c>
      <c r="AI150" s="45"/>
      <c r="AJ150" s="78">
        <f>SUM(AJ135:AJ149)</f>
        <v>58.280809786025962</v>
      </c>
      <c r="AK150" s="78">
        <f>SUM(AK135:AK149)</f>
        <v>5444.4145932968986</v>
      </c>
    </row>
    <row r="151" spans="2:37" s="14" customFormat="1" ht="15.95" customHeight="1" x14ac:dyDescent="0.25"/>
    <row r="152" spans="2:37" ht="24.95" customHeight="1" x14ac:dyDescent="0.25">
      <c r="B152" s="114" t="s">
        <v>98</v>
      </c>
    </row>
    <row r="153" spans="2:37" s="14" customFormat="1" ht="15.95" customHeight="1" x14ac:dyDescent="0.25">
      <c r="B153" s="16" t="s">
        <v>227</v>
      </c>
      <c r="C153" s="39"/>
      <c r="D153" s="43"/>
      <c r="E153" s="39"/>
      <c r="F153" s="39"/>
      <c r="G153" s="16"/>
      <c r="H153" s="44"/>
      <c r="I153" s="44"/>
      <c r="J153" s="16"/>
      <c r="K153" s="16"/>
      <c r="L153" s="44"/>
      <c r="M153" s="44"/>
      <c r="N153" s="16"/>
      <c r="O153" s="16"/>
      <c r="P153" s="44"/>
      <c r="Q153" s="44"/>
      <c r="R153" s="16"/>
      <c r="S153" s="16"/>
      <c r="T153" s="44"/>
      <c r="U153" s="44"/>
      <c r="V153" s="16"/>
    </row>
    <row r="154" spans="2:37" s="14" customFormat="1" ht="15.95" customHeight="1" x14ac:dyDescent="0.25">
      <c r="B154" s="16" t="s">
        <v>228</v>
      </c>
      <c r="C154" s="39"/>
      <c r="D154" s="43"/>
      <c r="E154" s="39"/>
      <c r="F154" s="39"/>
      <c r="G154" s="16"/>
      <c r="H154" s="44"/>
      <c r="I154" s="44"/>
      <c r="J154" s="16"/>
      <c r="K154" s="16"/>
      <c r="L154" s="44"/>
      <c r="M154" s="44"/>
      <c r="N154" s="16"/>
      <c r="O154" s="16"/>
      <c r="P154" s="44"/>
      <c r="Q154" s="44"/>
      <c r="R154" s="16"/>
      <c r="S154" s="16"/>
      <c r="T154" s="44"/>
      <c r="U154" s="44"/>
      <c r="V154" s="16"/>
    </row>
    <row r="155" spans="2:37" s="14" customFormat="1" ht="15.95" customHeight="1" x14ac:dyDescent="0.25">
      <c r="B155" s="14" t="s">
        <v>277</v>
      </c>
    </row>
    <row r="156" spans="2:37" s="14" customFormat="1" ht="15.95" customHeight="1" x14ac:dyDescent="0.25">
      <c r="B156" s="14" t="s">
        <v>101</v>
      </c>
    </row>
    <row r="157" spans="2:37" s="14" customFormat="1" ht="15.95" customHeight="1" x14ac:dyDescent="0.25">
      <c r="B157" s="14" t="s">
        <v>102</v>
      </c>
    </row>
    <row r="158" spans="2:37" s="14" customFormat="1" ht="15.95" customHeight="1" x14ac:dyDescent="0.25">
      <c r="B158" s="14" t="s">
        <v>103</v>
      </c>
    </row>
    <row r="159" spans="2:37" s="14" customFormat="1" ht="15.95" customHeight="1" x14ac:dyDescent="0.25">
      <c r="B159" s="14" t="s">
        <v>104</v>
      </c>
    </row>
    <row r="160" spans="2:37" s="14" customFormat="1" ht="15.95" customHeight="1" x14ac:dyDescent="0.25">
      <c r="B160" s="14" t="s">
        <v>310</v>
      </c>
    </row>
    <row r="161" spans="2:12" s="14" customFormat="1" ht="15.95" customHeight="1" x14ac:dyDescent="0.25">
      <c r="B161" s="14" t="s">
        <v>229</v>
      </c>
    </row>
    <row r="162" spans="2:12" s="14" customFormat="1" ht="15.95" customHeight="1" x14ac:dyDescent="0.25">
      <c r="B162" s="14" t="s">
        <v>226</v>
      </c>
    </row>
    <row r="163" spans="2:12" s="14" customFormat="1" ht="15.95" customHeight="1" x14ac:dyDescent="0.25">
      <c r="B163" s="14" t="s">
        <v>231</v>
      </c>
    </row>
    <row r="164" spans="2:12" s="14" customFormat="1" ht="15.95" customHeight="1" x14ac:dyDescent="0.25">
      <c r="B164" s="14" t="s">
        <v>75</v>
      </c>
    </row>
    <row r="165" spans="2:12" s="14" customFormat="1" ht="15.95" customHeight="1" x14ac:dyDescent="0.25"/>
    <row r="166" spans="2:12" ht="24.95" customHeight="1" x14ac:dyDescent="0.25">
      <c r="B166" s="114" t="s">
        <v>44</v>
      </c>
      <c r="C166" s="12"/>
      <c r="D166" s="12"/>
      <c r="E166" s="12"/>
      <c r="F166" s="11"/>
      <c r="L166" s="6"/>
    </row>
    <row r="167" spans="2:12" s="14" customFormat="1" ht="15.95" customHeight="1" x14ac:dyDescent="0.25">
      <c r="B167" s="14" t="s">
        <v>45</v>
      </c>
    </row>
    <row r="168" spans="2:12" s="14" customFormat="1" ht="15.95" customHeight="1" x14ac:dyDescent="0.25">
      <c r="B168" s="14" t="s">
        <v>51</v>
      </c>
    </row>
    <row r="169" spans="2:12" s="14" customFormat="1" ht="15.95" customHeight="1" x14ac:dyDescent="0.25">
      <c r="C169" s="190" t="s">
        <v>67</v>
      </c>
      <c r="D169" s="190"/>
      <c r="E169" s="41">
        <f>$G$135</f>
        <v>971.34682976710019</v>
      </c>
      <c r="F169" s="67" t="s">
        <v>65</v>
      </c>
      <c r="G169" s="40"/>
      <c r="H169" s="39"/>
      <c r="I169" s="43"/>
    </row>
    <row r="170" spans="2:12" s="14" customFormat="1" ht="15.95" customHeight="1" x14ac:dyDescent="0.25">
      <c r="C170" s="83" t="s">
        <v>68</v>
      </c>
      <c r="E170" s="41">
        <f>$H$135</f>
        <v>58.280809786026012</v>
      </c>
      <c r="F170" s="67" t="s">
        <v>77</v>
      </c>
      <c r="G170" s="83"/>
      <c r="I170" s="48">
        <f>$E$19</f>
        <v>0.06</v>
      </c>
      <c r="J170" s="54"/>
      <c r="K170" s="41">
        <f>$G$135</f>
        <v>971.34682976710019</v>
      </c>
      <c r="L170" s="49" t="s">
        <v>115</v>
      </c>
    </row>
    <row r="171" spans="2:12" s="14" customFormat="1" ht="15.95" customHeight="1" x14ac:dyDescent="0.25">
      <c r="C171" s="39"/>
      <c r="D171" s="43"/>
    </row>
    <row r="172" spans="2:12" s="14" customFormat="1" ht="15.95" customHeight="1" x14ac:dyDescent="0.25">
      <c r="B172" s="14" t="s">
        <v>52</v>
      </c>
    </row>
    <row r="173" spans="2:12" s="14" customFormat="1" ht="15.95" customHeight="1" x14ac:dyDescent="0.25">
      <c r="C173" s="83" t="s">
        <v>69</v>
      </c>
      <c r="D173" s="39"/>
      <c r="E173" s="41">
        <f>$AK$135</f>
        <v>58.280809786026012</v>
      </c>
    </row>
    <row r="174" spans="2:12" s="14" customFormat="1" ht="15.95" customHeight="1" x14ac:dyDescent="0.25">
      <c r="L174" s="51"/>
    </row>
    <row r="175" spans="2:12" s="14" customFormat="1" ht="15.95" customHeight="1" x14ac:dyDescent="0.25">
      <c r="B175" s="14" t="s">
        <v>46</v>
      </c>
    </row>
    <row r="176" spans="2:12" s="14" customFormat="1" ht="15.95" customHeight="1" x14ac:dyDescent="0.25">
      <c r="B176" s="14" t="s">
        <v>51</v>
      </c>
    </row>
    <row r="177" spans="1:37" s="14" customFormat="1" ht="15.95" customHeight="1" x14ac:dyDescent="0.25">
      <c r="C177" s="190" t="s">
        <v>67</v>
      </c>
      <c r="D177" s="190"/>
      <c r="E177" s="41">
        <f>$G$136</f>
        <v>916.36493374254735</v>
      </c>
      <c r="F177" s="67" t="s">
        <v>66</v>
      </c>
      <c r="G177" s="55"/>
      <c r="H177" s="39"/>
      <c r="I177" s="43"/>
    </row>
    <row r="178" spans="1:37" s="14" customFormat="1" ht="15.95" customHeight="1" x14ac:dyDescent="0.25">
      <c r="C178" s="83" t="s">
        <v>68</v>
      </c>
      <c r="D178" s="43"/>
      <c r="E178" s="41">
        <f>$H$136</f>
        <v>54.981896024552839</v>
      </c>
      <c r="F178" s="67" t="s">
        <v>77</v>
      </c>
      <c r="G178" s="83"/>
      <c r="I178" s="48">
        <f>$E$19</f>
        <v>0.06</v>
      </c>
      <c r="J178" s="54"/>
      <c r="K178" s="41">
        <f>$G$136</f>
        <v>916.36493374254735</v>
      </c>
      <c r="L178" s="49" t="s">
        <v>115</v>
      </c>
    </row>
    <row r="179" spans="1:37" s="14" customFormat="1" ht="15.95" customHeight="1" x14ac:dyDescent="0.25"/>
    <row r="180" spans="1:37" s="14" customFormat="1" ht="15.95" customHeight="1" x14ac:dyDescent="0.25">
      <c r="B180" s="14" t="s">
        <v>53</v>
      </c>
    </row>
    <row r="181" spans="1:37" s="14" customFormat="1" ht="15.95" customHeight="1" x14ac:dyDescent="0.25">
      <c r="C181" s="190" t="s">
        <v>71</v>
      </c>
      <c r="D181" s="190"/>
      <c r="E181" s="41">
        <f>$I$136</f>
        <v>971.34682976710019</v>
      </c>
      <c r="F181" s="67" t="s">
        <v>70</v>
      </c>
      <c r="G181" s="16"/>
      <c r="H181" s="16"/>
      <c r="I181" s="41">
        <f>$G$136</f>
        <v>916.36493374254735</v>
      </c>
      <c r="J181" s="83"/>
      <c r="K181" s="41">
        <f>$H$136</f>
        <v>54.981896024552839</v>
      </c>
      <c r="L181" s="49" t="s">
        <v>118</v>
      </c>
    </row>
    <row r="182" spans="1:37" s="14" customFormat="1" ht="15.95" customHeight="1" x14ac:dyDescent="0.25">
      <c r="C182" s="83" t="s">
        <v>72</v>
      </c>
      <c r="E182" s="41">
        <f>$J$136</f>
        <v>58.280809786026012</v>
      </c>
      <c r="F182" s="67" t="s">
        <v>77</v>
      </c>
      <c r="I182" s="48">
        <f>$E$19</f>
        <v>0.06</v>
      </c>
      <c r="J182" s="54"/>
      <c r="K182" s="41">
        <f>$I$136</f>
        <v>971.34682976710019</v>
      </c>
      <c r="L182" s="49" t="s">
        <v>116</v>
      </c>
    </row>
    <row r="183" spans="1:37" s="14" customFormat="1" ht="15.95" customHeight="1" x14ac:dyDescent="0.25"/>
    <row r="184" spans="1:37" s="14" customFormat="1" ht="15.95" customHeight="1" x14ac:dyDescent="0.25">
      <c r="B184" s="14" t="s">
        <v>52</v>
      </c>
    </row>
    <row r="185" spans="1:37" s="14" customFormat="1" ht="15.95" customHeight="1" x14ac:dyDescent="0.25">
      <c r="C185" s="83" t="s">
        <v>73</v>
      </c>
      <c r="E185" s="41">
        <f>$AK$136</f>
        <v>113.26270581057885</v>
      </c>
      <c r="F185" s="67" t="s">
        <v>106</v>
      </c>
      <c r="I185" s="41">
        <f>$H$136</f>
        <v>54.981896024552839</v>
      </c>
      <c r="J185" s="83"/>
      <c r="K185" s="41">
        <f>$J$136</f>
        <v>58.280809786026012</v>
      </c>
      <c r="L185" s="49" t="s">
        <v>117</v>
      </c>
    </row>
    <row r="186" spans="1:37" s="14" customFormat="1" ht="15.95" customHeight="1" x14ac:dyDescent="0.25"/>
    <row r="187" spans="1:37" s="14" customFormat="1" ht="15.95" customHeight="1" x14ac:dyDescent="0.25">
      <c r="B187" s="14" t="s">
        <v>74</v>
      </c>
    </row>
    <row r="188" spans="1:37" s="14" customFormat="1" ht="15.95" customHeight="1" x14ac:dyDescent="0.25">
      <c r="A188" s="70"/>
      <c r="B188" s="69"/>
      <c r="C188" s="69"/>
      <c r="D188" s="69"/>
    </row>
    <row r="189" spans="1:37" ht="24.95" customHeight="1" x14ac:dyDescent="0.25">
      <c r="B189" s="113" t="s">
        <v>332</v>
      </c>
      <c r="C189" s="12"/>
      <c r="D189" s="12"/>
      <c r="E189" s="12"/>
      <c r="F189" s="11"/>
      <c r="L189" s="6"/>
    </row>
    <row r="190" spans="1:37" s="14" customFormat="1" ht="24.95" customHeight="1" x14ac:dyDescent="0.25">
      <c r="B190" s="115" t="s">
        <v>275</v>
      </c>
    </row>
    <row r="191" spans="1:37" s="14" customFormat="1" ht="20.100000000000001" customHeight="1" x14ac:dyDescent="0.25">
      <c r="B191" s="149" t="s">
        <v>14</v>
      </c>
      <c r="C191" s="152" t="s">
        <v>23</v>
      </c>
      <c r="D191" s="153"/>
      <c r="E191" s="153"/>
      <c r="F191" s="154"/>
      <c r="G191" s="151" t="s">
        <v>276</v>
      </c>
      <c r="H191" s="146"/>
      <c r="I191" s="146"/>
      <c r="J191" s="146"/>
      <c r="K191" s="146"/>
      <c r="L191" s="146"/>
      <c r="M191" s="146"/>
      <c r="N191" s="146"/>
      <c r="O191" s="146"/>
      <c r="P191" s="146"/>
      <c r="Q191" s="146"/>
      <c r="R191" s="146"/>
      <c r="S191" s="146"/>
      <c r="T191" s="146"/>
      <c r="U191" s="146"/>
      <c r="V191" s="146"/>
      <c r="W191" s="146"/>
      <c r="X191" s="146"/>
      <c r="Y191" s="146"/>
      <c r="Z191" s="146"/>
      <c r="AA191" s="146"/>
      <c r="AB191" s="146"/>
      <c r="AC191" s="146"/>
      <c r="AD191" s="146"/>
      <c r="AE191" s="146"/>
      <c r="AF191" s="146"/>
      <c r="AG191" s="146"/>
      <c r="AH191" s="146"/>
      <c r="AI191" s="146"/>
      <c r="AJ191" s="146"/>
      <c r="AK191" s="147"/>
    </row>
    <row r="192" spans="1:37" s="14" customFormat="1" ht="20.100000000000001" customHeight="1" x14ac:dyDescent="0.25">
      <c r="B192" s="149"/>
      <c r="C192" s="155"/>
      <c r="D192" s="156"/>
      <c r="E192" s="156"/>
      <c r="F192" s="157"/>
      <c r="G192" s="149" t="s">
        <v>27</v>
      </c>
      <c r="H192" s="149"/>
      <c r="I192" s="149" t="s">
        <v>28</v>
      </c>
      <c r="J192" s="149"/>
      <c r="K192" s="149" t="s">
        <v>29</v>
      </c>
      <c r="L192" s="149"/>
      <c r="M192" s="149" t="s">
        <v>30</v>
      </c>
      <c r="N192" s="149"/>
      <c r="O192" s="149" t="s">
        <v>31</v>
      </c>
      <c r="P192" s="149"/>
      <c r="Q192" s="149" t="s">
        <v>32</v>
      </c>
      <c r="R192" s="149"/>
      <c r="S192" s="149" t="s">
        <v>33</v>
      </c>
      <c r="T192" s="149"/>
      <c r="U192" s="149" t="s">
        <v>34</v>
      </c>
      <c r="V192" s="149"/>
      <c r="W192" s="149" t="s">
        <v>35</v>
      </c>
      <c r="X192" s="149"/>
      <c r="Y192" s="149" t="s">
        <v>36</v>
      </c>
      <c r="Z192" s="149"/>
      <c r="AA192" s="149" t="s">
        <v>37</v>
      </c>
      <c r="AB192" s="149"/>
      <c r="AC192" s="149" t="s">
        <v>38</v>
      </c>
      <c r="AD192" s="149"/>
      <c r="AE192" s="149" t="s">
        <v>39</v>
      </c>
      <c r="AF192" s="149"/>
      <c r="AG192" s="149" t="s">
        <v>40</v>
      </c>
      <c r="AH192" s="149"/>
      <c r="AI192" s="149" t="s">
        <v>41</v>
      </c>
      <c r="AJ192" s="149"/>
      <c r="AK192" s="149" t="s">
        <v>42</v>
      </c>
    </row>
    <row r="193" spans="2:37" s="14" customFormat="1" ht="20.100000000000001" customHeight="1" x14ac:dyDescent="0.25">
      <c r="B193" s="149"/>
      <c r="C193" s="81" t="s">
        <v>12</v>
      </c>
      <c r="D193" s="79" t="s">
        <v>15</v>
      </c>
      <c r="E193" s="81" t="s">
        <v>24</v>
      </c>
      <c r="F193" s="108" t="s">
        <v>17</v>
      </c>
      <c r="G193" s="81" t="s">
        <v>19</v>
      </c>
      <c r="H193" s="125" t="s">
        <v>84</v>
      </c>
      <c r="I193" s="81" t="s">
        <v>19</v>
      </c>
      <c r="J193" s="125" t="s">
        <v>84</v>
      </c>
      <c r="K193" s="81" t="s">
        <v>19</v>
      </c>
      <c r="L193" s="125" t="s">
        <v>84</v>
      </c>
      <c r="M193" s="81" t="s">
        <v>19</v>
      </c>
      <c r="N193" s="125" t="s">
        <v>84</v>
      </c>
      <c r="O193" s="81" t="s">
        <v>19</v>
      </c>
      <c r="P193" s="125" t="s">
        <v>84</v>
      </c>
      <c r="Q193" s="81" t="s">
        <v>19</v>
      </c>
      <c r="R193" s="125" t="s">
        <v>84</v>
      </c>
      <c r="S193" s="81" t="s">
        <v>19</v>
      </c>
      <c r="T193" s="125" t="s">
        <v>84</v>
      </c>
      <c r="U193" s="81" t="s">
        <v>19</v>
      </c>
      <c r="V193" s="125" t="s">
        <v>84</v>
      </c>
      <c r="W193" s="81" t="s">
        <v>19</v>
      </c>
      <c r="X193" s="125" t="s">
        <v>84</v>
      </c>
      <c r="Y193" s="81" t="s">
        <v>19</v>
      </c>
      <c r="Z193" s="125" t="s">
        <v>84</v>
      </c>
      <c r="AA193" s="81" t="s">
        <v>19</v>
      </c>
      <c r="AB193" s="125" t="s">
        <v>84</v>
      </c>
      <c r="AC193" s="81" t="s">
        <v>19</v>
      </c>
      <c r="AD193" s="125" t="s">
        <v>84</v>
      </c>
      <c r="AE193" s="81" t="s">
        <v>19</v>
      </c>
      <c r="AF193" s="125" t="s">
        <v>84</v>
      </c>
      <c r="AG193" s="81" t="s">
        <v>19</v>
      </c>
      <c r="AH193" s="125" t="s">
        <v>84</v>
      </c>
      <c r="AI193" s="81" t="s">
        <v>19</v>
      </c>
      <c r="AJ193" s="125" t="s">
        <v>84</v>
      </c>
      <c r="AK193" s="149"/>
    </row>
    <row r="194" spans="2:37" s="14" customFormat="1" ht="15.95" customHeight="1" x14ac:dyDescent="0.25">
      <c r="B194" s="29">
        <v>1</v>
      </c>
      <c r="C194" s="41">
        <f t="shared" ref="C194:C208" si="51">$C$35</f>
        <v>955.62681039117183</v>
      </c>
      <c r="D194" s="2">
        <f t="shared" ref="D194:D208" si="52">C194/(1+$E$19*B194)</f>
        <v>901.53472678412436</v>
      </c>
      <c r="E194" s="41">
        <f>C194-D194</f>
        <v>54.092083607047471</v>
      </c>
      <c r="F194" s="4">
        <f t="shared" ref="F194:F208" si="53">E194/D194</f>
        <v>6.0000000000000012E-2</v>
      </c>
      <c r="G194" s="41">
        <f>$D194</f>
        <v>901.53472678412436</v>
      </c>
      <c r="H194" s="41">
        <f t="shared" ref="H194:H208" si="54">G194*$E$19</f>
        <v>54.092083607047456</v>
      </c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  <c r="AA194" s="41"/>
      <c r="AB194" s="41"/>
      <c r="AC194" s="41"/>
      <c r="AD194" s="41"/>
      <c r="AE194" s="41"/>
      <c r="AF194" s="41"/>
      <c r="AG194" s="41"/>
      <c r="AH194" s="41"/>
      <c r="AI194" s="41"/>
      <c r="AJ194" s="41"/>
      <c r="AK194" s="41">
        <f>H194+J194+L194+N194+P194+R194+T194+V194+X194+Z194+AB194+AD194+AF194+AH194+AJ194</f>
        <v>54.092083607047456</v>
      </c>
    </row>
    <row r="195" spans="2:37" s="14" customFormat="1" ht="15.95" customHeight="1" x14ac:dyDescent="0.25">
      <c r="B195" s="29">
        <f>B194+1</f>
        <v>2</v>
      </c>
      <c r="C195" s="41">
        <f t="shared" si="51"/>
        <v>955.62681039117183</v>
      </c>
      <c r="D195" s="2">
        <f t="shared" si="52"/>
        <v>853.23822356354617</v>
      </c>
      <c r="E195" s="41">
        <f t="shared" ref="E195:E208" si="55">C195-D195</f>
        <v>102.38858682762566</v>
      </c>
      <c r="F195" s="4">
        <f t="shared" si="53"/>
        <v>0.12000000000000013</v>
      </c>
      <c r="G195" s="41">
        <f>$D195</f>
        <v>853.23822356354617</v>
      </c>
      <c r="H195" s="41">
        <f t="shared" si="54"/>
        <v>51.194293413812765</v>
      </c>
      <c r="I195" s="41">
        <f t="shared" ref="I195:AI208" si="56">$D195</f>
        <v>853.23822356354617</v>
      </c>
      <c r="J195" s="41">
        <f t="shared" ref="J195:J208" si="57">I195*$E$19</f>
        <v>51.194293413812765</v>
      </c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  <c r="AA195" s="41"/>
      <c r="AB195" s="41"/>
      <c r="AC195" s="41"/>
      <c r="AD195" s="41"/>
      <c r="AE195" s="41"/>
      <c r="AF195" s="41"/>
      <c r="AG195" s="41"/>
      <c r="AH195" s="41"/>
      <c r="AI195" s="41"/>
      <c r="AJ195" s="41"/>
      <c r="AK195" s="41">
        <f>H195+J195+L195+N195+P195+R195+T195+V195+X195+Z195+AB195+AD195+AF195+AH195+AJ195</f>
        <v>102.38858682762553</v>
      </c>
    </row>
    <row r="196" spans="2:37" s="14" customFormat="1" ht="15.95" customHeight="1" x14ac:dyDescent="0.25">
      <c r="B196" s="29">
        <f t="shared" ref="B196:B208" si="58">B195+1</f>
        <v>3</v>
      </c>
      <c r="C196" s="41">
        <f t="shared" si="51"/>
        <v>955.62681039117183</v>
      </c>
      <c r="D196" s="2">
        <f t="shared" si="52"/>
        <v>809.85322914506094</v>
      </c>
      <c r="E196" s="41">
        <f t="shared" si="55"/>
        <v>145.77358124611089</v>
      </c>
      <c r="F196" s="4">
        <f t="shared" si="53"/>
        <v>0.17999999999999991</v>
      </c>
      <c r="G196" s="41">
        <f t="shared" ref="G196:G208" si="59">$D196</f>
        <v>809.85322914506094</v>
      </c>
      <c r="H196" s="41">
        <f t="shared" si="54"/>
        <v>48.591193748703652</v>
      </c>
      <c r="I196" s="41">
        <f t="shared" si="56"/>
        <v>809.85322914506094</v>
      </c>
      <c r="J196" s="41">
        <f t="shared" si="57"/>
        <v>48.591193748703652</v>
      </c>
      <c r="K196" s="41">
        <f t="shared" si="56"/>
        <v>809.85322914506094</v>
      </c>
      <c r="L196" s="41">
        <f t="shared" ref="L196:L208" si="60">K196*$E$19</f>
        <v>48.591193748703652</v>
      </c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  <c r="AA196" s="41"/>
      <c r="AB196" s="41"/>
      <c r="AC196" s="41"/>
      <c r="AD196" s="41"/>
      <c r="AE196" s="41"/>
      <c r="AF196" s="41"/>
      <c r="AG196" s="41"/>
      <c r="AH196" s="41"/>
      <c r="AI196" s="41"/>
      <c r="AJ196" s="41"/>
      <c r="AK196" s="41">
        <f t="shared" ref="AK196:AK208" si="61">H196+J196+L196+N196+P196+R196+T196+V196+X196+Z196+AB196+AD196+AF196+AH196+AJ196</f>
        <v>145.77358124611095</v>
      </c>
    </row>
    <row r="197" spans="2:37" s="14" customFormat="1" ht="15.95" customHeight="1" x14ac:dyDescent="0.25">
      <c r="B197" s="29">
        <f t="shared" si="58"/>
        <v>4</v>
      </c>
      <c r="C197" s="41">
        <f t="shared" si="51"/>
        <v>955.62681039117183</v>
      </c>
      <c r="D197" s="2">
        <f t="shared" si="52"/>
        <v>770.66678257352567</v>
      </c>
      <c r="E197" s="41">
        <f t="shared" si="55"/>
        <v>184.96002781764616</v>
      </c>
      <c r="F197" s="4">
        <f t="shared" si="53"/>
        <v>0.24000000000000002</v>
      </c>
      <c r="G197" s="41">
        <f t="shared" si="59"/>
        <v>770.66678257352567</v>
      </c>
      <c r="H197" s="41">
        <f t="shared" si="54"/>
        <v>46.240006954411541</v>
      </c>
      <c r="I197" s="41">
        <f t="shared" si="56"/>
        <v>770.66678257352567</v>
      </c>
      <c r="J197" s="41">
        <f t="shared" si="57"/>
        <v>46.240006954411541</v>
      </c>
      <c r="K197" s="41">
        <f t="shared" si="56"/>
        <v>770.66678257352567</v>
      </c>
      <c r="L197" s="41">
        <f t="shared" si="60"/>
        <v>46.240006954411541</v>
      </c>
      <c r="M197" s="41">
        <f t="shared" si="56"/>
        <v>770.66678257352567</v>
      </c>
      <c r="N197" s="41">
        <f t="shared" ref="N197:N208" si="62">M197*$E$19</f>
        <v>46.240006954411541</v>
      </c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  <c r="AA197" s="41"/>
      <c r="AB197" s="41"/>
      <c r="AC197" s="41"/>
      <c r="AD197" s="41"/>
      <c r="AE197" s="41"/>
      <c r="AF197" s="41"/>
      <c r="AG197" s="41"/>
      <c r="AH197" s="41"/>
      <c r="AI197" s="41"/>
      <c r="AJ197" s="41"/>
      <c r="AK197" s="41">
        <f t="shared" si="61"/>
        <v>184.96002781764616</v>
      </c>
    </row>
    <row r="198" spans="2:37" s="14" customFormat="1" ht="15.95" customHeight="1" x14ac:dyDescent="0.25">
      <c r="B198" s="29">
        <f t="shared" si="58"/>
        <v>5</v>
      </c>
      <c r="C198" s="41">
        <f t="shared" si="51"/>
        <v>955.62681039117183</v>
      </c>
      <c r="D198" s="2">
        <f t="shared" si="52"/>
        <v>735.09754645474754</v>
      </c>
      <c r="E198" s="41">
        <f t="shared" si="55"/>
        <v>220.52926393642429</v>
      </c>
      <c r="F198" s="4">
        <f t="shared" si="53"/>
        <v>0.30000000000000004</v>
      </c>
      <c r="G198" s="41">
        <f t="shared" si="59"/>
        <v>735.09754645474754</v>
      </c>
      <c r="H198" s="41">
        <f t="shared" si="54"/>
        <v>44.105852787284853</v>
      </c>
      <c r="I198" s="41">
        <f t="shared" si="56"/>
        <v>735.09754645474754</v>
      </c>
      <c r="J198" s="41">
        <f t="shared" si="57"/>
        <v>44.105852787284853</v>
      </c>
      <c r="K198" s="41">
        <f t="shared" si="56"/>
        <v>735.09754645474754</v>
      </c>
      <c r="L198" s="41">
        <f t="shared" si="60"/>
        <v>44.105852787284853</v>
      </c>
      <c r="M198" s="41">
        <f t="shared" si="56"/>
        <v>735.09754645474754</v>
      </c>
      <c r="N198" s="41">
        <f t="shared" si="62"/>
        <v>44.105852787284853</v>
      </c>
      <c r="O198" s="41">
        <f t="shared" si="56"/>
        <v>735.09754645474754</v>
      </c>
      <c r="P198" s="41">
        <f t="shared" ref="P198:P208" si="63">O198*$E$19</f>
        <v>44.105852787284853</v>
      </c>
      <c r="Q198" s="41"/>
      <c r="R198" s="41"/>
      <c r="S198" s="41"/>
      <c r="T198" s="41"/>
      <c r="U198" s="41"/>
      <c r="V198" s="41"/>
      <c r="W198" s="41"/>
      <c r="X198" s="41"/>
      <c r="Y198" s="41"/>
      <c r="Z198" s="41"/>
      <c r="AA198" s="41"/>
      <c r="AB198" s="41"/>
      <c r="AC198" s="41"/>
      <c r="AD198" s="41"/>
      <c r="AE198" s="41"/>
      <c r="AF198" s="41"/>
      <c r="AG198" s="41"/>
      <c r="AH198" s="41"/>
      <c r="AI198" s="41"/>
      <c r="AJ198" s="41"/>
      <c r="AK198" s="41">
        <f t="shared" si="61"/>
        <v>220.52926393642426</v>
      </c>
    </row>
    <row r="199" spans="2:37" s="14" customFormat="1" ht="15.95" customHeight="1" x14ac:dyDescent="0.25">
      <c r="B199" s="29">
        <f t="shared" si="58"/>
        <v>6</v>
      </c>
      <c r="C199" s="41">
        <f t="shared" si="51"/>
        <v>955.62681039117183</v>
      </c>
      <c r="D199" s="2">
        <f t="shared" si="52"/>
        <v>702.66677234644999</v>
      </c>
      <c r="E199" s="41">
        <f t="shared" si="55"/>
        <v>252.96003804472184</v>
      </c>
      <c r="F199" s="4">
        <f t="shared" si="53"/>
        <v>0.35999999999999976</v>
      </c>
      <c r="G199" s="41">
        <f t="shared" si="59"/>
        <v>702.66677234644999</v>
      </c>
      <c r="H199" s="41">
        <f t="shared" si="54"/>
        <v>42.160006340787</v>
      </c>
      <c r="I199" s="41">
        <f t="shared" si="56"/>
        <v>702.66677234644999</v>
      </c>
      <c r="J199" s="41">
        <f t="shared" si="57"/>
        <v>42.160006340787</v>
      </c>
      <c r="K199" s="41">
        <f t="shared" si="56"/>
        <v>702.66677234644999</v>
      </c>
      <c r="L199" s="41">
        <f t="shared" si="60"/>
        <v>42.160006340787</v>
      </c>
      <c r="M199" s="41">
        <f t="shared" si="56"/>
        <v>702.66677234644999</v>
      </c>
      <c r="N199" s="41">
        <f t="shared" si="62"/>
        <v>42.160006340787</v>
      </c>
      <c r="O199" s="41">
        <f t="shared" si="56"/>
        <v>702.66677234644999</v>
      </c>
      <c r="P199" s="41">
        <f t="shared" si="63"/>
        <v>42.160006340787</v>
      </c>
      <c r="Q199" s="41">
        <f t="shared" si="56"/>
        <v>702.66677234644999</v>
      </c>
      <c r="R199" s="41">
        <f t="shared" ref="R199:R208" si="64">Q199*$E$19</f>
        <v>42.160006340787</v>
      </c>
      <c r="S199" s="41"/>
      <c r="T199" s="41"/>
      <c r="U199" s="41"/>
      <c r="V199" s="41"/>
      <c r="W199" s="41"/>
      <c r="X199" s="41"/>
      <c r="Y199" s="41"/>
      <c r="Z199" s="41"/>
      <c r="AA199" s="41"/>
      <c r="AB199" s="41"/>
      <c r="AC199" s="41"/>
      <c r="AD199" s="41"/>
      <c r="AE199" s="41"/>
      <c r="AF199" s="41"/>
      <c r="AG199" s="41"/>
      <c r="AH199" s="41"/>
      <c r="AI199" s="41"/>
      <c r="AJ199" s="41"/>
      <c r="AK199" s="41">
        <f t="shared" si="61"/>
        <v>252.96003804472198</v>
      </c>
    </row>
    <row r="200" spans="2:37" s="14" customFormat="1" ht="15.95" customHeight="1" x14ac:dyDescent="0.25">
      <c r="B200" s="29">
        <f t="shared" si="58"/>
        <v>7</v>
      </c>
      <c r="C200" s="41">
        <f t="shared" si="51"/>
        <v>955.62681039117183</v>
      </c>
      <c r="D200" s="2">
        <f t="shared" si="52"/>
        <v>672.97662703603658</v>
      </c>
      <c r="E200" s="41">
        <f t="shared" si="55"/>
        <v>282.65018335513525</v>
      </c>
      <c r="F200" s="4">
        <f t="shared" si="53"/>
        <v>0.41999999999999982</v>
      </c>
      <c r="G200" s="41">
        <f t="shared" si="59"/>
        <v>672.97662703603658</v>
      </c>
      <c r="H200" s="41">
        <f t="shared" si="54"/>
        <v>40.378597622162197</v>
      </c>
      <c r="I200" s="41">
        <f t="shared" si="56"/>
        <v>672.97662703603658</v>
      </c>
      <c r="J200" s="41">
        <f t="shared" si="57"/>
        <v>40.378597622162197</v>
      </c>
      <c r="K200" s="41">
        <f t="shared" si="56"/>
        <v>672.97662703603658</v>
      </c>
      <c r="L200" s="41">
        <f t="shared" si="60"/>
        <v>40.378597622162197</v>
      </c>
      <c r="M200" s="41">
        <f t="shared" si="56"/>
        <v>672.97662703603658</v>
      </c>
      <c r="N200" s="41">
        <f t="shared" si="62"/>
        <v>40.378597622162197</v>
      </c>
      <c r="O200" s="41">
        <f t="shared" si="56"/>
        <v>672.97662703603658</v>
      </c>
      <c r="P200" s="41">
        <f t="shared" si="63"/>
        <v>40.378597622162197</v>
      </c>
      <c r="Q200" s="41">
        <f t="shared" si="56"/>
        <v>672.97662703603658</v>
      </c>
      <c r="R200" s="41">
        <f t="shared" si="64"/>
        <v>40.378597622162197</v>
      </c>
      <c r="S200" s="41">
        <f t="shared" si="56"/>
        <v>672.97662703603658</v>
      </c>
      <c r="T200" s="41">
        <f t="shared" ref="T200:T208" si="65">S200*$E$19</f>
        <v>40.378597622162197</v>
      </c>
      <c r="U200" s="41"/>
      <c r="V200" s="41"/>
      <c r="W200" s="41"/>
      <c r="X200" s="41"/>
      <c r="Y200" s="41"/>
      <c r="Z200" s="41"/>
      <c r="AA200" s="41"/>
      <c r="AB200" s="41"/>
      <c r="AC200" s="41"/>
      <c r="AD200" s="41"/>
      <c r="AE200" s="41"/>
      <c r="AF200" s="41"/>
      <c r="AG200" s="41"/>
      <c r="AH200" s="41"/>
      <c r="AI200" s="41"/>
      <c r="AJ200" s="41"/>
      <c r="AK200" s="41">
        <f t="shared" si="61"/>
        <v>282.65018335513537</v>
      </c>
    </row>
    <row r="201" spans="2:37" s="14" customFormat="1" ht="15.95" customHeight="1" x14ac:dyDescent="0.25">
      <c r="B201" s="29">
        <f t="shared" si="58"/>
        <v>8</v>
      </c>
      <c r="C201" s="41">
        <f t="shared" si="51"/>
        <v>955.62681039117183</v>
      </c>
      <c r="D201" s="2">
        <f t="shared" si="52"/>
        <v>645.69379080484589</v>
      </c>
      <c r="E201" s="41">
        <f t="shared" si="55"/>
        <v>309.93301958632594</v>
      </c>
      <c r="F201" s="4">
        <f t="shared" si="53"/>
        <v>0.47999999999999987</v>
      </c>
      <c r="G201" s="41">
        <f t="shared" si="59"/>
        <v>645.69379080484589</v>
      </c>
      <c r="H201" s="41">
        <f t="shared" si="54"/>
        <v>38.74162744829075</v>
      </c>
      <c r="I201" s="41">
        <f t="shared" si="56"/>
        <v>645.69379080484589</v>
      </c>
      <c r="J201" s="41">
        <f t="shared" si="57"/>
        <v>38.74162744829075</v>
      </c>
      <c r="K201" s="41">
        <f t="shared" si="56"/>
        <v>645.69379080484589</v>
      </c>
      <c r="L201" s="41">
        <f t="shared" si="60"/>
        <v>38.74162744829075</v>
      </c>
      <c r="M201" s="41">
        <f t="shared" si="56"/>
        <v>645.69379080484589</v>
      </c>
      <c r="N201" s="41">
        <f t="shared" si="62"/>
        <v>38.74162744829075</v>
      </c>
      <c r="O201" s="41">
        <f t="shared" si="56"/>
        <v>645.69379080484589</v>
      </c>
      <c r="P201" s="41">
        <f t="shared" si="63"/>
        <v>38.74162744829075</v>
      </c>
      <c r="Q201" s="41">
        <f t="shared" si="56"/>
        <v>645.69379080484589</v>
      </c>
      <c r="R201" s="41">
        <f t="shared" si="64"/>
        <v>38.74162744829075</v>
      </c>
      <c r="S201" s="41">
        <f t="shared" si="56"/>
        <v>645.69379080484589</v>
      </c>
      <c r="T201" s="41">
        <f t="shared" si="65"/>
        <v>38.74162744829075</v>
      </c>
      <c r="U201" s="41">
        <f t="shared" si="56"/>
        <v>645.69379080484589</v>
      </c>
      <c r="V201" s="41">
        <f t="shared" ref="V201:V208" si="66">U201*$E$19</f>
        <v>38.74162744829075</v>
      </c>
      <c r="W201" s="41"/>
      <c r="X201" s="41"/>
      <c r="Y201" s="41"/>
      <c r="Z201" s="41"/>
      <c r="AA201" s="41"/>
      <c r="AB201" s="41"/>
      <c r="AC201" s="41"/>
      <c r="AD201" s="41"/>
      <c r="AE201" s="41"/>
      <c r="AF201" s="41"/>
      <c r="AG201" s="41"/>
      <c r="AH201" s="41"/>
      <c r="AI201" s="41"/>
      <c r="AJ201" s="41"/>
      <c r="AK201" s="41">
        <f t="shared" si="61"/>
        <v>309.933019586326</v>
      </c>
    </row>
    <row r="202" spans="2:37" s="14" customFormat="1" ht="15.95" customHeight="1" x14ac:dyDescent="0.25">
      <c r="B202" s="29">
        <f t="shared" si="58"/>
        <v>9</v>
      </c>
      <c r="C202" s="41">
        <f t="shared" si="51"/>
        <v>955.62681039117183</v>
      </c>
      <c r="D202" s="2">
        <f t="shared" si="52"/>
        <v>620.53688986439727</v>
      </c>
      <c r="E202" s="41">
        <f t="shared" si="55"/>
        <v>335.08992052677456</v>
      </c>
      <c r="F202" s="4">
        <f t="shared" si="53"/>
        <v>0.54</v>
      </c>
      <c r="G202" s="41">
        <f t="shared" si="59"/>
        <v>620.53688986439727</v>
      </c>
      <c r="H202" s="41">
        <f t="shared" si="54"/>
        <v>37.232213391863837</v>
      </c>
      <c r="I202" s="41">
        <f t="shared" si="56"/>
        <v>620.53688986439727</v>
      </c>
      <c r="J202" s="41">
        <f t="shared" si="57"/>
        <v>37.232213391863837</v>
      </c>
      <c r="K202" s="41">
        <f t="shared" si="56"/>
        <v>620.53688986439727</v>
      </c>
      <c r="L202" s="41">
        <f t="shared" si="60"/>
        <v>37.232213391863837</v>
      </c>
      <c r="M202" s="41">
        <f t="shared" si="56"/>
        <v>620.53688986439727</v>
      </c>
      <c r="N202" s="41">
        <f t="shared" si="62"/>
        <v>37.232213391863837</v>
      </c>
      <c r="O202" s="41">
        <f t="shared" si="56"/>
        <v>620.53688986439727</v>
      </c>
      <c r="P202" s="41">
        <f t="shared" si="63"/>
        <v>37.232213391863837</v>
      </c>
      <c r="Q202" s="41">
        <f t="shared" si="56"/>
        <v>620.53688986439727</v>
      </c>
      <c r="R202" s="41">
        <f t="shared" si="64"/>
        <v>37.232213391863837</v>
      </c>
      <c r="S202" s="41">
        <f t="shared" si="56"/>
        <v>620.53688986439727</v>
      </c>
      <c r="T202" s="41">
        <f t="shared" si="65"/>
        <v>37.232213391863837</v>
      </c>
      <c r="U202" s="41">
        <f t="shared" si="56"/>
        <v>620.53688986439727</v>
      </c>
      <c r="V202" s="41">
        <f t="shared" si="66"/>
        <v>37.232213391863837</v>
      </c>
      <c r="W202" s="41">
        <f t="shared" si="56"/>
        <v>620.53688986439727</v>
      </c>
      <c r="X202" s="41">
        <f t="shared" ref="X202:X208" si="67">W202*$E$19</f>
        <v>37.232213391863837</v>
      </c>
      <c r="Y202" s="41"/>
      <c r="Z202" s="41"/>
      <c r="AA202" s="41"/>
      <c r="AB202" s="41"/>
      <c r="AC202" s="41"/>
      <c r="AD202" s="41"/>
      <c r="AE202" s="41"/>
      <c r="AF202" s="41"/>
      <c r="AG202" s="41"/>
      <c r="AH202" s="41"/>
      <c r="AI202" s="41"/>
      <c r="AJ202" s="41"/>
      <c r="AK202" s="41">
        <f t="shared" si="61"/>
        <v>335.08992052677456</v>
      </c>
    </row>
    <row r="203" spans="2:37" s="14" customFormat="1" ht="15.95" customHeight="1" x14ac:dyDescent="0.25">
      <c r="B203" s="29">
        <f t="shared" si="58"/>
        <v>10</v>
      </c>
      <c r="C203" s="41">
        <f t="shared" si="51"/>
        <v>955.62681039117183</v>
      </c>
      <c r="D203" s="2">
        <f t="shared" si="52"/>
        <v>597.26675649448237</v>
      </c>
      <c r="E203" s="41">
        <f t="shared" si="55"/>
        <v>358.36005389668946</v>
      </c>
      <c r="F203" s="4">
        <f t="shared" si="53"/>
        <v>0.60000000000000009</v>
      </c>
      <c r="G203" s="41">
        <f t="shared" si="59"/>
        <v>597.26675649448237</v>
      </c>
      <c r="H203" s="41">
        <f t="shared" si="54"/>
        <v>35.836005389668941</v>
      </c>
      <c r="I203" s="41">
        <f t="shared" si="56"/>
        <v>597.26675649448237</v>
      </c>
      <c r="J203" s="41">
        <f t="shared" si="57"/>
        <v>35.836005389668941</v>
      </c>
      <c r="K203" s="41">
        <f t="shared" si="56"/>
        <v>597.26675649448237</v>
      </c>
      <c r="L203" s="41">
        <f t="shared" si="60"/>
        <v>35.836005389668941</v>
      </c>
      <c r="M203" s="41">
        <f t="shared" si="56"/>
        <v>597.26675649448237</v>
      </c>
      <c r="N203" s="41">
        <f t="shared" si="62"/>
        <v>35.836005389668941</v>
      </c>
      <c r="O203" s="41">
        <f t="shared" si="56"/>
        <v>597.26675649448237</v>
      </c>
      <c r="P203" s="41">
        <f t="shared" si="63"/>
        <v>35.836005389668941</v>
      </c>
      <c r="Q203" s="41">
        <f t="shared" si="56"/>
        <v>597.26675649448237</v>
      </c>
      <c r="R203" s="41">
        <f t="shared" si="64"/>
        <v>35.836005389668941</v>
      </c>
      <c r="S203" s="41">
        <f t="shared" si="56"/>
        <v>597.26675649448237</v>
      </c>
      <c r="T203" s="41">
        <f t="shared" si="65"/>
        <v>35.836005389668941</v>
      </c>
      <c r="U203" s="41">
        <f t="shared" si="56"/>
        <v>597.26675649448237</v>
      </c>
      <c r="V203" s="41">
        <f t="shared" si="66"/>
        <v>35.836005389668941</v>
      </c>
      <c r="W203" s="41">
        <f t="shared" si="56"/>
        <v>597.26675649448237</v>
      </c>
      <c r="X203" s="41">
        <f t="shared" si="67"/>
        <v>35.836005389668941</v>
      </c>
      <c r="Y203" s="41">
        <f t="shared" si="56"/>
        <v>597.26675649448237</v>
      </c>
      <c r="Z203" s="41">
        <f t="shared" ref="Z203:Z208" si="68">Y203*$E$19</f>
        <v>35.836005389668941</v>
      </c>
      <c r="AA203" s="41"/>
      <c r="AB203" s="41"/>
      <c r="AC203" s="41"/>
      <c r="AD203" s="41"/>
      <c r="AE203" s="41"/>
      <c r="AF203" s="41"/>
      <c r="AG203" s="41"/>
      <c r="AH203" s="41"/>
      <c r="AI203" s="41"/>
      <c r="AJ203" s="41"/>
      <c r="AK203" s="41">
        <f t="shared" si="61"/>
        <v>358.36005389668935</v>
      </c>
    </row>
    <row r="204" spans="2:37" s="14" customFormat="1" ht="15.95" customHeight="1" x14ac:dyDescent="0.25">
      <c r="B204" s="29">
        <f t="shared" si="58"/>
        <v>11</v>
      </c>
      <c r="C204" s="41">
        <f t="shared" si="51"/>
        <v>955.62681039117183</v>
      </c>
      <c r="D204" s="2">
        <f t="shared" si="52"/>
        <v>575.67880144046501</v>
      </c>
      <c r="E204" s="41">
        <f t="shared" si="55"/>
        <v>379.94800895070682</v>
      </c>
      <c r="F204" s="4">
        <f t="shared" si="53"/>
        <v>0.65999999999999981</v>
      </c>
      <c r="G204" s="41">
        <f t="shared" si="59"/>
        <v>575.67880144046501</v>
      </c>
      <c r="H204" s="41">
        <f t="shared" si="54"/>
        <v>34.540728086427897</v>
      </c>
      <c r="I204" s="41">
        <f t="shared" si="56"/>
        <v>575.67880144046501</v>
      </c>
      <c r="J204" s="41">
        <f t="shared" si="57"/>
        <v>34.540728086427897</v>
      </c>
      <c r="K204" s="41">
        <f t="shared" si="56"/>
        <v>575.67880144046501</v>
      </c>
      <c r="L204" s="41">
        <f t="shared" si="60"/>
        <v>34.540728086427897</v>
      </c>
      <c r="M204" s="41">
        <f t="shared" si="56"/>
        <v>575.67880144046501</v>
      </c>
      <c r="N204" s="41">
        <f t="shared" si="62"/>
        <v>34.540728086427897</v>
      </c>
      <c r="O204" s="41">
        <f t="shared" si="56"/>
        <v>575.67880144046501</v>
      </c>
      <c r="P204" s="41">
        <f t="shared" si="63"/>
        <v>34.540728086427897</v>
      </c>
      <c r="Q204" s="41">
        <f t="shared" si="56"/>
        <v>575.67880144046501</v>
      </c>
      <c r="R204" s="41">
        <f t="shared" si="64"/>
        <v>34.540728086427897</v>
      </c>
      <c r="S204" s="41">
        <f t="shared" si="56"/>
        <v>575.67880144046501</v>
      </c>
      <c r="T204" s="41">
        <f t="shared" si="65"/>
        <v>34.540728086427897</v>
      </c>
      <c r="U204" s="41">
        <f t="shared" si="56"/>
        <v>575.67880144046501</v>
      </c>
      <c r="V204" s="41">
        <f t="shared" si="66"/>
        <v>34.540728086427897</v>
      </c>
      <c r="W204" s="41">
        <f t="shared" si="56"/>
        <v>575.67880144046501</v>
      </c>
      <c r="X204" s="41">
        <f t="shared" si="67"/>
        <v>34.540728086427897</v>
      </c>
      <c r="Y204" s="41">
        <f t="shared" si="56"/>
        <v>575.67880144046501</v>
      </c>
      <c r="Z204" s="41">
        <f t="shared" si="68"/>
        <v>34.540728086427897</v>
      </c>
      <c r="AA204" s="41">
        <f t="shared" si="56"/>
        <v>575.67880144046501</v>
      </c>
      <c r="AB204" s="41">
        <f>AA204*$E$19</f>
        <v>34.540728086427897</v>
      </c>
      <c r="AC204" s="41"/>
      <c r="AD204" s="41"/>
      <c r="AE204" s="41"/>
      <c r="AF204" s="41"/>
      <c r="AG204" s="41"/>
      <c r="AH204" s="41"/>
      <c r="AI204" s="41"/>
      <c r="AJ204" s="41"/>
      <c r="AK204" s="41">
        <f t="shared" si="61"/>
        <v>379.94800895070694</v>
      </c>
    </row>
    <row r="205" spans="2:37" s="14" customFormat="1" ht="15.95" customHeight="1" x14ac:dyDescent="0.25">
      <c r="B205" s="29">
        <f t="shared" si="58"/>
        <v>12</v>
      </c>
      <c r="C205" s="41">
        <f t="shared" si="51"/>
        <v>955.62681039117183</v>
      </c>
      <c r="D205" s="2">
        <f t="shared" si="52"/>
        <v>555.59698278556505</v>
      </c>
      <c r="E205" s="41">
        <f t="shared" si="55"/>
        <v>400.02982760560678</v>
      </c>
      <c r="F205" s="4">
        <f t="shared" si="53"/>
        <v>0.71999999999999986</v>
      </c>
      <c r="G205" s="41">
        <f t="shared" si="59"/>
        <v>555.59698278556505</v>
      </c>
      <c r="H205" s="41">
        <f t="shared" si="54"/>
        <v>33.335818967133903</v>
      </c>
      <c r="I205" s="41">
        <f t="shared" si="56"/>
        <v>555.59698278556505</v>
      </c>
      <c r="J205" s="41">
        <f t="shared" si="57"/>
        <v>33.335818967133903</v>
      </c>
      <c r="K205" s="41">
        <f t="shared" si="56"/>
        <v>555.59698278556505</v>
      </c>
      <c r="L205" s="41">
        <f t="shared" si="60"/>
        <v>33.335818967133903</v>
      </c>
      <c r="M205" s="41">
        <f t="shared" si="56"/>
        <v>555.59698278556505</v>
      </c>
      <c r="N205" s="41">
        <f t="shared" si="62"/>
        <v>33.335818967133903</v>
      </c>
      <c r="O205" s="41">
        <f t="shared" si="56"/>
        <v>555.59698278556505</v>
      </c>
      <c r="P205" s="41">
        <f t="shared" si="63"/>
        <v>33.335818967133903</v>
      </c>
      <c r="Q205" s="41">
        <f t="shared" si="56"/>
        <v>555.59698278556505</v>
      </c>
      <c r="R205" s="41">
        <f t="shared" si="64"/>
        <v>33.335818967133903</v>
      </c>
      <c r="S205" s="41">
        <f t="shared" si="56"/>
        <v>555.59698278556505</v>
      </c>
      <c r="T205" s="41">
        <f t="shared" si="65"/>
        <v>33.335818967133903</v>
      </c>
      <c r="U205" s="41">
        <f t="shared" si="56"/>
        <v>555.59698278556505</v>
      </c>
      <c r="V205" s="41">
        <f t="shared" si="66"/>
        <v>33.335818967133903</v>
      </c>
      <c r="W205" s="41">
        <f t="shared" si="56"/>
        <v>555.59698278556505</v>
      </c>
      <c r="X205" s="41">
        <f t="shared" si="67"/>
        <v>33.335818967133903</v>
      </c>
      <c r="Y205" s="41">
        <f t="shared" si="56"/>
        <v>555.59698278556505</v>
      </c>
      <c r="Z205" s="41">
        <f t="shared" si="68"/>
        <v>33.335818967133903</v>
      </c>
      <c r="AA205" s="41">
        <f t="shared" si="56"/>
        <v>555.59698278556505</v>
      </c>
      <c r="AB205" s="41">
        <f>AA205*$E$19</f>
        <v>33.335818967133903</v>
      </c>
      <c r="AC205" s="41">
        <f t="shared" si="56"/>
        <v>555.59698278556505</v>
      </c>
      <c r="AD205" s="41">
        <f>AC205*$E$19</f>
        <v>33.335818967133903</v>
      </c>
      <c r="AE205" s="41"/>
      <c r="AF205" s="41"/>
      <c r="AG205" s="41"/>
      <c r="AH205" s="41"/>
      <c r="AI205" s="41"/>
      <c r="AJ205" s="41"/>
      <c r="AK205" s="41">
        <f t="shared" si="61"/>
        <v>400.02982760560673</v>
      </c>
    </row>
    <row r="206" spans="2:37" s="14" customFormat="1" ht="15.95" customHeight="1" x14ac:dyDescent="0.25">
      <c r="B206" s="29">
        <f t="shared" si="58"/>
        <v>13</v>
      </c>
      <c r="C206" s="41">
        <f t="shared" si="51"/>
        <v>955.62681039117183</v>
      </c>
      <c r="D206" s="2">
        <f t="shared" si="52"/>
        <v>536.86899460178188</v>
      </c>
      <c r="E206" s="41">
        <f t="shared" si="55"/>
        <v>418.75781578938995</v>
      </c>
      <c r="F206" s="4">
        <f t="shared" si="53"/>
        <v>0.78000000000000014</v>
      </c>
      <c r="G206" s="41">
        <f t="shared" si="59"/>
        <v>536.86899460178188</v>
      </c>
      <c r="H206" s="41">
        <f t="shared" si="54"/>
        <v>32.212139676106915</v>
      </c>
      <c r="I206" s="41">
        <f t="shared" si="56"/>
        <v>536.86899460178188</v>
      </c>
      <c r="J206" s="41">
        <f t="shared" si="57"/>
        <v>32.212139676106915</v>
      </c>
      <c r="K206" s="41">
        <f t="shared" si="56"/>
        <v>536.86899460178188</v>
      </c>
      <c r="L206" s="41">
        <f t="shared" si="60"/>
        <v>32.212139676106915</v>
      </c>
      <c r="M206" s="41">
        <f t="shared" si="56"/>
        <v>536.86899460178188</v>
      </c>
      <c r="N206" s="41">
        <f t="shared" si="62"/>
        <v>32.212139676106915</v>
      </c>
      <c r="O206" s="41">
        <f t="shared" si="56"/>
        <v>536.86899460178188</v>
      </c>
      <c r="P206" s="41">
        <f t="shared" si="63"/>
        <v>32.212139676106915</v>
      </c>
      <c r="Q206" s="41">
        <f t="shared" si="56"/>
        <v>536.86899460178188</v>
      </c>
      <c r="R206" s="41">
        <f t="shared" si="64"/>
        <v>32.212139676106915</v>
      </c>
      <c r="S206" s="41">
        <f t="shared" si="56"/>
        <v>536.86899460178188</v>
      </c>
      <c r="T206" s="41">
        <f t="shared" si="65"/>
        <v>32.212139676106915</v>
      </c>
      <c r="U206" s="41">
        <f t="shared" si="56"/>
        <v>536.86899460178188</v>
      </c>
      <c r="V206" s="41">
        <f t="shared" si="66"/>
        <v>32.212139676106915</v>
      </c>
      <c r="W206" s="41">
        <f t="shared" si="56"/>
        <v>536.86899460178188</v>
      </c>
      <c r="X206" s="41">
        <f t="shared" si="67"/>
        <v>32.212139676106915</v>
      </c>
      <c r="Y206" s="41">
        <f t="shared" si="56"/>
        <v>536.86899460178188</v>
      </c>
      <c r="Z206" s="41">
        <f t="shared" si="68"/>
        <v>32.212139676106915</v>
      </c>
      <c r="AA206" s="41">
        <f t="shared" si="56"/>
        <v>536.86899460178188</v>
      </c>
      <c r="AB206" s="41">
        <f>AA206*$E$19</f>
        <v>32.212139676106915</v>
      </c>
      <c r="AC206" s="41">
        <f t="shared" si="56"/>
        <v>536.86899460178188</v>
      </c>
      <c r="AD206" s="41">
        <f>AC206*$E$19</f>
        <v>32.212139676106915</v>
      </c>
      <c r="AE206" s="41">
        <f t="shared" si="56"/>
        <v>536.86899460178188</v>
      </c>
      <c r="AF206" s="41">
        <f>AE206*$E$19</f>
        <v>32.212139676106915</v>
      </c>
      <c r="AG206" s="41"/>
      <c r="AH206" s="41"/>
      <c r="AI206" s="41"/>
      <c r="AJ206" s="41"/>
      <c r="AK206" s="41">
        <f t="shared" si="61"/>
        <v>418.75781578938989</v>
      </c>
    </row>
    <row r="207" spans="2:37" s="14" customFormat="1" ht="15.95" customHeight="1" x14ac:dyDescent="0.25">
      <c r="B207" s="29">
        <f t="shared" si="58"/>
        <v>14</v>
      </c>
      <c r="C207" s="41">
        <f t="shared" si="51"/>
        <v>955.62681039117183</v>
      </c>
      <c r="D207" s="2">
        <f t="shared" si="52"/>
        <v>519.36239695172389</v>
      </c>
      <c r="E207" s="41">
        <f t="shared" si="55"/>
        <v>436.26441343944794</v>
      </c>
      <c r="F207" s="4">
        <f t="shared" si="53"/>
        <v>0.83999999999999975</v>
      </c>
      <c r="G207" s="41">
        <f t="shared" si="59"/>
        <v>519.36239695172389</v>
      </c>
      <c r="H207" s="41">
        <f t="shared" si="54"/>
        <v>31.161743817103432</v>
      </c>
      <c r="I207" s="41">
        <f t="shared" si="56"/>
        <v>519.36239695172389</v>
      </c>
      <c r="J207" s="41">
        <f t="shared" si="57"/>
        <v>31.161743817103432</v>
      </c>
      <c r="K207" s="41">
        <f t="shared" si="56"/>
        <v>519.36239695172389</v>
      </c>
      <c r="L207" s="41">
        <f t="shared" si="60"/>
        <v>31.161743817103432</v>
      </c>
      <c r="M207" s="41">
        <f t="shared" si="56"/>
        <v>519.36239695172389</v>
      </c>
      <c r="N207" s="41">
        <f t="shared" si="62"/>
        <v>31.161743817103432</v>
      </c>
      <c r="O207" s="41">
        <f t="shared" si="56"/>
        <v>519.36239695172389</v>
      </c>
      <c r="P207" s="41">
        <f t="shared" si="63"/>
        <v>31.161743817103432</v>
      </c>
      <c r="Q207" s="41">
        <f t="shared" si="56"/>
        <v>519.36239695172389</v>
      </c>
      <c r="R207" s="41">
        <f t="shared" si="64"/>
        <v>31.161743817103432</v>
      </c>
      <c r="S207" s="41">
        <f t="shared" si="56"/>
        <v>519.36239695172389</v>
      </c>
      <c r="T207" s="41">
        <f t="shared" si="65"/>
        <v>31.161743817103432</v>
      </c>
      <c r="U207" s="41">
        <f t="shared" si="56"/>
        <v>519.36239695172389</v>
      </c>
      <c r="V207" s="41">
        <f t="shared" si="66"/>
        <v>31.161743817103432</v>
      </c>
      <c r="W207" s="41">
        <f t="shared" si="56"/>
        <v>519.36239695172389</v>
      </c>
      <c r="X207" s="41">
        <f t="shared" si="67"/>
        <v>31.161743817103432</v>
      </c>
      <c r="Y207" s="41">
        <f t="shared" si="56"/>
        <v>519.36239695172389</v>
      </c>
      <c r="Z207" s="41">
        <f t="shared" si="68"/>
        <v>31.161743817103432</v>
      </c>
      <c r="AA207" s="41">
        <f t="shared" si="56"/>
        <v>519.36239695172389</v>
      </c>
      <c r="AB207" s="41">
        <f>AA207*$E$19</f>
        <v>31.161743817103432</v>
      </c>
      <c r="AC207" s="41">
        <f t="shared" si="56"/>
        <v>519.36239695172389</v>
      </c>
      <c r="AD207" s="41">
        <f>AC207*$E$19</f>
        <v>31.161743817103432</v>
      </c>
      <c r="AE207" s="41">
        <f t="shared" si="56"/>
        <v>519.36239695172389</v>
      </c>
      <c r="AF207" s="41">
        <f>AE207*$E$19</f>
        <v>31.161743817103432</v>
      </c>
      <c r="AG207" s="41">
        <f t="shared" si="56"/>
        <v>519.36239695172389</v>
      </c>
      <c r="AH207" s="41">
        <f>AG207*$E$19</f>
        <v>31.161743817103432</v>
      </c>
      <c r="AI207" s="41"/>
      <c r="AJ207" s="41"/>
      <c r="AK207" s="41">
        <f t="shared" si="61"/>
        <v>436.26441343944816</v>
      </c>
    </row>
    <row r="208" spans="2:37" s="14" customFormat="1" ht="15.95" customHeight="1" x14ac:dyDescent="0.25">
      <c r="B208" s="29">
        <f t="shared" si="58"/>
        <v>15</v>
      </c>
      <c r="C208" s="41">
        <f t="shared" si="51"/>
        <v>955.62681039117183</v>
      </c>
      <c r="D208" s="2">
        <f t="shared" si="52"/>
        <v>502.96147915324838</v>
      </c>
      <c r="E208" s="41">
        <f t="shared" si="55"/>
        <v>452.66533123792345</v>
      </c>
      <c r="F208" s="4">
        <f t="shared" si="53"/>
        <v>0.8999999999999998</v>
      </c>
      <c r="G208" s="41">
        <f t="shared" si="59"/>
        <v>502.96147915324838</v>
      </c>
      <c r="H208" s="41">
        <f t="shared" si="54"/>
        <v>30.1776887491949</v>
      </c>
      <c r="I208" s="41">
        <f t="shared" si="56"/>
        <v>502.96147915324838</v>
      </c>
      <c r="J208" s="41">
        <f t="shared" si="57"/>
        <v>30.1776887491949</v>
      </c>
      <c r="K208" s="41">
        <f t="shared" si="56"/>
        <v>502.96147915324838</v>
      </c>
      <c r="L208" s="41">
        <f t="shared" si="60"/>
        <v>30.1776887491949</v>
      </c>
      <c r="M208" s="41">
        <f t="shared" si="56"/>
        <v>502.96147915324838</v>
      </c>
      <c r="N208" s="41">
        <f t="shared" si="62"/>
        <v>30.1776887491949</v>
      </c>
      <c r="O208" s="41">
        <f t="shared" si="56"/>
        <v>502.96147915324838</v>
      </c>
      <c r="P208" s="41">
        <f t="shared" si="63"/>
        <v>30.1776887491949</v>
      </c>
      <c r="Q208" s="41">
        <f t="shared" si="56"/>
        <v>502.96147915324838</v>
      </c>
      <c r="R208" s="41">
        <f t="shared" si="64"/>
        <v>30.1776887491949</v>
      </c>
      <c r="S208" s="41">
        <f t="shared" si="56"/>
        <v>502.96147915324838</v>
      </c>
      <c r="T208" s="41">
        <f t="shared" si="65"/>
        <v>30.1776887491949</v>
      </c>
      <c r="U208" s="41">
        <f t="shared" si="56"/>
        <v>502.96147915324838</v>
      </c>
      <c r="V208" s="41">
        <f t="shared" si="66"/>
        <v>30.1776887491949</v>
      </c>
      <c r="W208" s="41">
        <f t="shared" si="56"/>
        <v>502.96147915324838</v>
      </c>
      <c r="X208" s="41">
        <f t="shared" si="67"/>
        <v>30.1776887491949</v>
      </c>
      <c r="Y208" s="41">
        <f t="shared" si="56"/>
        <v>502.96147915324838</v>
      </c>
      <c r="Z208" s="41">
        <f t="shared" si="68"/>
        <v>30.1776887491949</v>
      </c>
      <c r="AA208" s="41">
        <f t="shared" si="56"/>
        <v>502.96147915324838</v>
      </c>
      <c r="AB208" s="41">
        <f>AA208*$E$19</f>
        <v>30.1776887491949</v>
      </c>
      <c r="AC208" s="41">
        <f t="shared" si="56"/>
        <v>502.96147915324838</v>
      </c>
      <c r="AD208" s="41">
        <f>AC208*$E$19</f>
        <v>30.1776887491949</v>
      </c>
      <c r="AE208" s="41">
        <f t="shared" si="56"/>
        <v>502.96147915324838</v>
      </c>
      <c r="AF208" s="41">
        <f>AE208*$E$19</f>
        <v>30.1776887491949</v>
      </c>
      <c r="AG208" s="41">
        <f t="shared" si="56"/>
        <v>502.96147915324838</v>
      </c>
      <c r="AH208" s="41">
        <f>AG208*$E$19</f>
        <v>30.1776887491949</v>
      </c>
      <c r="AI208" s="41">
        <f t="shared" si="56"/>
        <v>502.96147915324838</v>
      </c>
      <c r="AJ208" s="41">
        <f>AI208*$E$19</f>
        <v>30.1776887491949</v>
      </c>
      <c r="AK208" s="41">
        <f t="shared" si="61"/>
        <v>452.66533123792334</v>
      </c>
    </row>
    <row r="209" spans="1:37" s="14" customFormat="1" ht="15.95" customHeight="1" x14ac:dyDescent="0.25">
      <c r="B209" s="68" t="s">
        <v>18</v>
      </c>
      <c r="C209" s="78">
        <f>SUM(C194:C208)</f>
        <v>14334.402155867576</v>
      </c>
      <c r="D209" s="78">
        <f>SUM(D194:D208)</f>
        <v>10000</v>
      </c>
      <c r="E209" s="78">
        <f t="shared" ref="E209" si="69">SUM(E194:E208)</f>
        <v>4334.4021558675759</v>
      </c>
      <c r="F209" s="45"/>
      <c r="G209" s="45"/>
      <c r="H209" s="78">
        <f t="shared" ref="H209" si="70">SUM(H194:H208)</f>
        <v>600.00000000000011</v>
      </c>
      <c r="I209" s="45"/>
      <c r="J209" s="78">
        <f t="shared" ref="J209" si="71">SUM(J194:J208)</f>
        <v>545.90791639295253</v>
      </c>
      <c r="K209" s="45"/>
      <c r="L209" s="78">
        <f t="shared" ref="L209" si="72">SUM(L194:L208)</f>
        <v>494.71362297913976</v>
      </c>
      <c r="M209" s="45"/>
      <c r="N209" s="78">
        <f t="shared" ref="N209" si="73">SUM(N194:N208)</f>
        <v>446.12242923043618</v>
      </c>
      <c r="O209" s="45"/>
      <c r="P209" s="78">
        <f t="shared" ref="P209" si="74">SUM(P194:P208)</f>
        <v>399.88242227602461</v>
      </c>
      <c r="Q209" s="45"/>
      <c r="R209" s="78">
        <f t="shared" ref="R209" si="75">SUM(R194:R208)</f>
        <v>355.77656948873977</v>
      </c>
      <c r="S209" s="45"/>
      <c r="T209" s="78">
        <f>SUM(T194:T208)</f>
        <v>313.61656314795277</v>
      </c>
      <c r="U209" s="45"/>
      <c r="V209" s="78">
        <f>SUM(V194:V208)</f>
        <v>273.23796552579057</v>
      </c>
      <c r="W209" s="45"/>
      <c r="X209" s="78">
        <f>SUM(X194:X208)</f>
        <v>234.49633807749984</v>
      </c>
      <c r="Y209" s="45"/>
      <c r="Z209" s="78">
        <f>SUM(Z194:Z208)</f>
        <v>197.26412468563598</v>
      </c>
      <c r="AA209" s="45"/>
      <c r="AB209" s="78">
        <f>SUM(AB194:AB208)</f>
        <v>161.42811929596706</v>
      </c>
      <c r="AC209" s="45"/>
      <c r="AD209" s="78">
        <f>SUM(AD194:AD208)</f>
        <v>126.88739120953915</v>
      </c>
      <c r="AE209" s="45"/>
      <c r="AF209" s="78">
        <f>SUM(AF194:AF208)</f>
        <v>93.551572242405243</v>
      </c>
      <c r="AG209" s="45"/>
      <c r="AH209" s="78">
        <f>SUM(AH194:AH208)</f>
        <v>61.339432566298328</v>
      </c>
      <c r="AI209" s="45"/>
      <c r="AJ209" s="78">
        <f>SUM(AJ194:AJ208)</f>
        <v>30.1776887491949</v>
      </c>
      <c r="AK209" s="78">
        <f>SUM(AK194:AK208)</f>
        <v>4334.4021558675768</v>
      </c>
    </row>
    <row r="210" spans="1:37" s="14" customFormat="1" ht="15.95" customHeight="1" x14ac:dyDescent="0.25">
      <c r="A210" s="70"/>
      <c r="B210" s="69"/>
      <c r="C210" s="69"/>
      <c r="D210" s="69"/>
    </row>
    <row r="211" spans="1:37" ht="24.95" customHeight="1" x14ac:dyDescent="0.25">
      <c r="B211" s="114" t="s">
        <v>311</v>
      </c>
    </row>
    <row r="212" spans="1:37" s="14" customFormat="1" ht="15.95" customHeight="1" x14ac:dyDescent="0.25">
      <c r="B212" s="16" t="s">
        <v>312</v>
      </c>
      <c r="C212" s="39"/>
      <c r="D212" s="43"/>
      <c r="E212" s="39"/>
      <c r="F212" s="39"/>
      <c r="G212" s="16"/>
      <c r="H212" s="44"/>
      <c r="I212" s="44"/>
      <c r="J212" s="16"/>
      <c r="K212" s="16"/>
      <c r="L212" s="44"/>
      <c r="M212" s="44"/>
      <c r="N212" s="16"/>
      <c r="O212" s="16"/>
      <c r="P212" s="44"/>
      <c r="Q212" s="44"/>
      <c r="R212" s="16"/>
      <c r="S212" s="16"/>
      <c r="T212" s="44"/>
      <c r="U212" s="44"/>
      <c r="V212" s="16"/>
    </row>
    <row r="213" spans="1:37" s="14" customFormat="1" ht="15.95" customHeight="1" x14ac:dyDescent="0.25">
      <c r="B213" s="16" t="s">
        <v>228</v>
      </c>
      <c r="C213" s="39"/>
      <c r="D213" s="43"/>
      <c r="E213" s="39"/>
      <c r="F213" s="39"/>
      <c r="G213" s="16"/>
      <c r="H213" s="44"/>
      <c r="I213" s="44"/>
      <c r="J213" s="16"/>
      <c r="K213" s="16"/>
      <c r="L213" s="44"/>
      <c r="M213" s="44"/>
      <c r="N213" s="16"/>
      <c r="O213" s="16"/>
      <c r="P213" s="44"/>
      <c r="Q213" s="44"/>
      <c r="R213" s="16"/>
      <c r="S213" s="16"/>
      <c r="T213" s="44"/>
      <c r="U213" s="44"/>
      <c r="V213" s="16"/>
    </row>
    <row r="214" spans="1:37" s="14" customFormat="1" ht="15.95" customHeight="1" x14ac:dyDescent="0.25">
      <c r="B214" s="14" t="s">
        <v>313</v>
      </c>
    </row>
    <row r="215" spans="1:37" s="14" customFormat="1" ht="15.95" customHeight="1" x14ac:dyDescent="0.25">
      <c r="B215" s="14" t="s">
        <v>101</v>
      </c>
    </row>
    <row r="216" spans="1:37" s="14" customFormat="1" ht="15.95" customHeight="1" x14ac:dyDescent="0.25">
      <c r="B216" s="14" t="s">
        <v>102</v>
      </c>
    </row>
    <row r="217" spans="1:37" s="14" customFormat="1" ht="15.95" customHeight="1" x14ac:dyDescent="0.25">
      <c r="B217" s="14" t="s">
        <v>103</v>
      </c>
    </row>
    <row r="218" spans="1:37" s="14" customFormat="1" ht="15.95" customHeight="1" x14ac:dyDescent="0.25">
      <c r="B218" s="14" t="s">
        <v>104</v>
      </c>
    </row>
    <row r="219" spans="1:37" s="14" customFormat="1" ht="15.95" customHeight="1" x14ac:dyDescent="0.25">
      <c r="B219" s="14" t="s">
        <v>314</v>
      </c>
    </row>
    <row r="220" spans="1:37" s="14" customFormat="1" ht="15.95" customHeight="1" x14ac:dyDescent="0.25">
      <c r="B220" s="14" t="s">
        <v>315</v>
      </c>
    </row>
    <row r="221" spans="1:37" s="14" customFormat="1" ht="15.95" customHeight="1" x14ac:dyDescent="0.25">
      <c r="B221" s="14" t="s">
        <v>316</v>
      </c>
    </row>
    <row r="222" spans="1:37" s="14" customFormat="1" ht="15.95" customHeight="1" x14ac:dyDescent="0.25">
      <c r="B222" s="14" t="s">
        <v>75</v>
      </c>
    </row>
    <row r="223" spans="1:37" s="14" customFormat="1" ht="15.95" customHeight="1" x14ac:dyDescent="0.25"/>
    <row r="224" spans="1:37" ht="24.95" customHeight="1" x14ac:dyDescent="0.25">
      <c r="B224" s="114" t="s">
        <v>44</v>
      </c>
      <c r="C224" s="12"/>
      <c r="D224" s="12"/>
      <c r="E224" s="12"/>
      <c r="F224" s="11"/>
      <c r="L224" s="6"/>
    </row>
    <row r="225" spans="2:12" s="14" customFormat="1" ht="15.95" customHeight="1" x14ac:dyDescent="0.25">
      <c r="B225" s="14" t="s">
        <v>45</v>
      </c>
    </row>
    <row r="226" spans="2:12" s="14" customFormat="1" ht="15.95" customHeight="1" x14ac:dyDescent="0.25">
      <c r="B226" s="14" t="s">
        <v>51</v>
      </c>
    </row>
    <row r="227" spans="2:12" s="14" customFormat="1" ht="15.95" customHeight="1" x14ac:dyDescent="0.25">
      <c r="C227" s="190" t="s">
        <v>67</v>
      </c>
      <c r="D227" s="190"/>
      <c r="E227" s="41">
        <f>$G$194</f>
        <v>901.53472678412436</v>
      </c>
      <c r="F227" s="67" t="s">
        <v>65</v>
      </c>
      <c r="G227" s="40"/>
      <c r="H227" s="39"/>
      <c r="I227" s="43"/>
    </row>
    <row r="228" spans="2:12" s="14" customFormat="1" ht="15.95" customHeight="1" x14ac:dyDescent="0.25">
      <c r="C228" s="83" t="s">
        <v>68</v>
      </c>
      <c r="E228" s="41">
        <f>$H$194</f>
        <v>54.092083607047456</v>
      </c>
      <c r="F228" s="67" t="s">
        <v>77</v>
      </c>
      <c r="G228" s="83"/>
      <c r="I228" s="48">
        <f>$E$19</f>
        <v>0.06</v>
      </c>
      <c r="J228" s="54"/>
      <c r="K228" s="41">
        <f>$G$194</f>
        <v>901.53472678412436</v>
      </c>
      <c r="L228" s="49" t="s">
        <v>115</v>
      </c>
    </row>
    <row r="229" spans="2:12" s="14" customFormat="1" ht="15.95" customHeight="1" x14ac:dyDescent="0.25">
      <c r="C229" s="39"/>
      <c r="D229" s="43"/>
    </row>
    <row r="230" spans="2:12" s="14" customFormat="1" ht="15.95" customHeight="1" x14ac:dyDescent="0.25">
      <c r="B230" s="14" t="s">
        <v>52</v>
      </c>
    </row>
    <row r="231" spans="2:12" s="14" customFormat="1" ht="15.95" customHeight="1" x14ac:dyDescent="0.25">
      <c r="C231" s="83" t="s">
        <v>69</v>
      </c>
      <c r="D231" s="39"/>
      <c r="E231" s="41">
        <f>$AK$194</f>
        <v>54.092083607047456</v>
      </c>
    </row>
    <row r="232" spans="2:12" s="14" customFormat="1" ht="15.95" customHeight="1" x14ac:dyDescent="0.25">
      <c r="L232" s="51"/>
    </row>
    <row r="233" spans="2:12" s="14" customFormat="1" ht="15.95" customHeight="1" x14ac:dyDescent="0.25">
      <c r="B233" s="14" t="s">
        <v>46</v>
      </c>
    </row>
    <row r="234" spans="2:12" s="14" customFormat="1" ht="15.95" customHeight="1" x14ac:dyDescent="0.25">
      <c r="B234" s="14" t="s">
        <v>51</v>
      </c>
    </row>
    <row r="235" spans="2:12" s="14" customFormat="1" ht="15.95" customHeight="1" x14ac:dyDescent="0.25">
      <c r="C235" s="190" t="s">
        <v>67</v>
      </c>
      <c r="D235" s="190"/>
      <c r="E235" s="41">
        <f>$G$195</f>
        <v>853.23822356354617</v>
      </c>
      <c r="F235" s="67" t="s">
        <v>66</v>
      </c>
      <c r="G235" s="55"/>
      <c r="H235" s="39"/>
      <c r="I235" s="43"/>
    </row>
    <row r="236" spans="2:12" s="14" customFormat="1" ht="15.95" customHeight="1" x14ac:dyDescent="0.25">
      <c r="C236" s="83" t="s">
        <v>68</v>
      </c>
      <c r="D236" s="43"/>
      <c r="E236" s="41">
        <f>$H$195</f>
        <v>51.194293413812765</v>
      </c>
      <c r="F236" s="67" t="s">
        <v>77</v>
      </c>
      <c r="G236" s="83"/>
      <c r="I236" s="48">
        <f>$E$19</f>
        <v>0.06</v>
      </c>
      <c r="J236" s="54"/>
      <c r="K236" s="41">
        <f>$G$195</f>
        <v>853.23822356354617</v>
      </c>
      <c r="L236" s="49" t="s">
        <v>115</v>
      </c>
    </row>
    <row r="237" spans="2:12" s="14" customFormat="1" ht="15.95" customHeight="1" x14ac:dyDescent="0.25"/>
    <row r="238" spans="2:12" s="14" customFormat="1" ht="15.95" customHeight="1" x14ac:dyDescent="0.25">
      <c r="B238" s="14" t="s">
        <v>53</v>
      </c>
    </row>
    <row r="239" spans="2:12" s="14" customFormat="1" ht="15.95" customHeight="1" x14ac:dyDescent="0.25">
      <c r="C239" s="190" t="s">
        <v>71</v>
      </c>
      <c r="D239" s="190"/>
      <c r="E239" s="41">
        <f>$I$195</f>
        <v>853.23822356354617</v>
      </c>
      <c r="F239" s="67" t="s">
        <v>66</v>
      </c>
      <c r="G239" s="16"/>
      <c r="H239" s="16"/>
      <c r="J239" s="83"/>
    </row>
    <row r="240" spans="2:12" s="14" customFormat="1" ht="15.95" customHeight="1" x14ac:dyDescent="0.25">
      <c r="C240" s="83" t="s">
        <v>72</v>
      </c>
      <c r="E240" s="41">
        <f>$J$195</f>
        <v>51.194293413812765</v>
      </c>
      <c r="F240" s="67" t="s">
        <v>77</v>
      </c>
      <c r="I240" s="48">
        <f>$E$19</f>
        <v>0.06</v>
      </c>
      <c r="J240" s="54"/>
      <c r="K240" s="41">
        <f>$I$195</f>
        <v>853.23822356354617</v>
      </c>
      <c r="L240" s="49" t="s">
        <v>116</v>
      </c>
    </row>
    <row r="241" spans="1:12" s="14" customFormat="1" ht="15.95" customHeight="1" x14ac:dyDescent="0.25"/>
    <row r="242" spans="1:12" s="14" customFormat="1" ht="15.95" customHeight="1" x14ac:dyDescent="0.25">
      <c r="B242" s="14" t="s">
        <v>52</v>
      </c>
    </row>
    <row r="243" spans="1:12" s="14" customFormat="1" ht="15.95" customHeight="1" x14ac:dyDescent="0.25">
      <c r="C243" s="83" t="s">
        <v>73</v>
      </c>
      <c r="E243" s="41">
        <f>$AK$195</f>
        <v>102.38858682762553</v>
      </c>
      <c r="F243" s="67" t="s">
        <v>106</v>
      </c>
      <c r="I243" s="41">
        <f>$H$195</f>
        <v>51.194293413812765</v>
      </c>
      <c r="J243" s="83"/>
      <c r="K243" s="41">
        <f>$J$195</f>
        <v>51.194293413812765</v>
      </c>
      <c r="L243" s="49" t="s">
        <v>117</v>
      </c>
    </row>
    <row r="244" spans="1:12" s="14" customFormat="1" ht="15.95" customHeight="1" x14ac:dyDescent="0.25"/>
    <row r="245" spans="1:12" s="14" customFormat="1" ht="15.95" customHeight="1" x14ac:dyDescent="0.25">
      <c r="B245" s="14" t="s">
        <v>74</v>
      </c>
    </row>
    <row r="246" spans="1:12" s="14" customFormat="1" ht="15.95" customHeight="1" x14ac:dyDescent="0.25"/>
    <row r="247" spans="1:12" s="31" customFormat="1" ht="24.95" customHeight="1" x14ac:dyDescent="0.25">
      <c r="A247" s="111" t="s">
        <v>389</v>
      </c>
    </row>
    <row r="248" spans="1:12" s="14" customFormat="1" ht="15.95" customHeight="1" x14ac:dyDescent="0.25">
      <c r="B248" s="14" t="s">
        <v>288</v>
      </c>
    </row>
    <row r="249" spans="1:12" s="14" customFormat="1" ht="15.95" customHeight="1" x14ac:dyDescent="0.25">
      <c r="B249" s="14" t="s">
        <v>289</v>
      </c>
    </row>
    <row r="250" spans="1:12" s="14" customFormat="1" ht="15.95" customHeight="1" x14ac:dyDescent="0.25"/>
    <row r="251" spans="1:12" s="14" customFormat="1" ht="15.95" customHeight="1" x14ac:dyDescent="0.25">
      <c r="B251" s="193" t="s">
        <v>365</v>
      </c>
      <c r="C251" s="194"/>
      <c r="D251" s="194"/>
      <c r="E251" s="194"/>
      <c r="F251" s="195"/>
      <c r="G251" s="109"/>
    </row>
    <row r="252" spans="1:12" s="14" customFormat="1" ht="15.95" customHeight="1" x14ac:dyDescent="0.25">
      <c r="B252" s="196"/>
      <c r="C252" s="197"/>
      <c r="D252" s="197"/>
      <c r="E252" s="197"/>
      <c r="F252" s="198"/>
      <c r="G252" s="109"/>
    </row>
    <row r="253" spans="1:12" s="14" customFormat="1" ht="15.95" customHeight="1" x14ac:dyDescent="0.25">
      <c r="B253" s="196"/>
      <c r="C253" s="197"/>
      <c r="D253" s="197"/>
      <c r="E253" s="197"/>
      <c r="F253" s="198"/>
      <c r="G253" s="109"/>
    </row>
    <row r="254" spans="1:12" s="14" customFormat="1" ht="15.95" customHeight="1" x14ac:dyDescent="0.25">
      <c r="B254" s="199"/>
      <c r="C254" s="200"/>
      <c r="D254" s="200"/>
      <c r="E254" s="200"/>
      <c r="F254" s="201"/>
    </row>
    <row r="255" spans="1:12" s="14" customFormat="1" ht="15.95" customHeight="1" x14ac:dyDescent="0.25"/>
    <row r="256" spans="1:12" s="14" customFormat="1" ht="15.95" customHeight="1" x14ac:dyDescent="0.25">
      <c r="B256" s="16" t="s">
        <v>128</v>
      </c>
    </row>
    <row r="257" spans="2:22" s="14" customFormat="1" ht="15.95" customHeight="1" x14ac:dyDescent="0.25">
      <c r="B257" s="16"/>
    </row>
    <row r="258" spans="2:22" ht="24.95" customHeight="1" x14ac:dyDescent="0.25">
      <c r="B258" s="113" t="s">
        <v>211</v>
      </c>
      <c r="C258" s="28"/>
      <c r="D258" s="13"/>
      <c r="E258" s="28"/>
      <c r="F258" s="28"/>
      <c r="G258" s="9"/>
      <c r="H258" s="12"/>
      <c r="I258" s="12"/>
      <c r="J258" s="9"/>
      <c r="K258" s="9"/>
      <c r="L258" s="12"/>
      <c r="M258" s="12"/>
      <c r="N258" s="9"/>
      <c r="O258" s="9"/>
      <c r="P258" s="12"/>
      <c r="Q258" s="12"/>
      <c r="R258" s="9"/>
      <c r="S258" s="9"/>
      <c r="T258" s="12"/>
      <c r="U258" s="12"/>
      <c r="V258" s="9"/>
    </row>
    <row r="259" spans="2:22" s="14" customFormat="1" ht="15.95" customHeight="1" x14ac:dyDescent="0.25"/>
    <row r="260" spans="2:22" ht="24.95" customHeight="1" x14ac:dyDescent="0.25">
      <c r="B260" s="115" t="s">
        <v>278</v>
      </c>
      <c r="C260" s="9"/>
      <c r="D260" s="9"/>
      <c r="E260" s="9"/>
      <c r="F260" s="9"/>
      <c r="G260" s="9"/>
      <c r="H260" s="9"/>
      <c r="I260" s="9"/>
      <c r="J260" s="9"/>
      <c r="K260" s="9"/>
    </row>
    <row r="261" spans="2:22" s="14" customFormat="1" ht="20.100000000000001" customHeight="1" x14ac:dyDescent="0.25">
      <c r="B261" s="145" t="s">
        <v>15</v>
      </c>
      <c r="C261" s="149" t="s">
        <v>27</v>
      </c>
      <c r="D261" s="149"/>
      <c r="E261" s="149" t="s">
        <v>28</v>
      </c>
      <c r="F261" s="149"/>
      <c r="G261" s="20" t="s">
        <v>42</v>
      </c>
      <c r="H261" s="56"/>
      <c r="I261" s="16"/>
      <c r="J261" s="16"/>
      <c r="K261" s="16"/>
    </row>
    <row r="262" spans="2:22" s="14" customFormat="1" ht="20.100000000000001" customHeight="1" x14ac:dyDescent="0.25">
      <c r="B262" s="145"/>
      <c r="C262" s="81" t="s">
        <v>19</v>
      </c>
      <c r="D262" s="81" t="s">
        <v>16</v>
      </c>
      <c r="E262" s="81" t="s">
        <v>19</v>
      </c>
      <c r="F262" s="81" t="s">
        <v>16</v>
      </c>
      <c r="G262" s="19" t="s">
        <v>127</v>
      </c>
      <c r="H262" s="56"/>
      <c r="I262" s="16"/>
      <c r="J262" s="16"/>
      <c r="K262" s="16"/>
    </row>
    <row r="263" spans="2:22" s="14" customFormat="1" ht="15.95" customHeight="1" x14ac:dyDescent="0.25">
      <c r="B263" s="42">
        <v>100</v>
      </c>
      <c r="C263" s="42">
        <f>B263</f>
        <v>100</v>
      </c>
      <c r="D263" s="42">
        <f>C263*0.1</f>
        <v>10</v>
      </c>
      <c r="E263" s="42">
        <f>C263+D263</f>
        <v>110</v>
      </c>
      <c r="F263" s="42">
        <f>E263*0.1</f>
        <v>11</v>
      </c>
      <c r="G263" s="57">
        <f>D263+F263</f>
        <v>21</v>
      </c>
      <c r="H263" s="56"/>
      <c r="I263" s="16"/>
      <c r="J263" s="16"/>
      <c r="K263" s="16"/>
    </row>
    <row r="264" spans="2:22" s="14" customFormat="1" ht="15.95" customHeight="1" x14ac:dyDescent="0.25">
      <c r="D264" s="16"/>
      <c r="E264" s="16"/>
      <c r="F264" s="16"/>
      <c r="G264" s="56"/>
      <c r="H264" s="56"/>
      <c r="I264" s="16"/>
      <c r="J264" s="16"/>
      <c r="K264" s="16"/>
    </row>
    <row r="265" spans="2:22" s="14" customFormat="1" ht="15.95" customHeight="1" x14ac:dyDescent="0.25">
      <c r="B265" s="16" t="s">
        <v>129</v>
      </c>
      <c r="D265" s="16"/>
      <c r="E265" s="16"/>
      <c r="F265" s="16"/>
      <c r="G265" s="56"/>
      <c r="H265" s="56"/>
      <c r="I265" s="16"/>
      <c r="J265" s="16"/>
      <c r="K265" s="16"/>
    </row>
    <row r="266" spans="2:22" s="14" customFormat="1" ht="15.95" customHeight="1" x14ac:dyDescent="0.25">
      <c r="B266" s="16" t="s">
        <v>130</v>
      </c>
      <c r="D266" s="16"/>
      <c r="E266" s="16"/>
      <c r="F266" s="16"/>
      <c r="G266" s="56"/>
      <c r="H266" s="56"/>
      <c r="I266" s="16"/>
      <c r="J266" s="16"/>
      <c r="K266" s="16"/>
    </row>
    <row r="267" spans="2:22" s="14" customFormat="1" ht="15.95" customHeight="1" x14ac:dyDescent="0.25">
      <c r="B267" s="16" t="s">
        <v>131</v>
      </c>
      <c r="D267" s="16"/>
      <c r="E267" s="16"/>
      <c r="F267" s="16"/>
      <c r="G267" s="56"/>
      <c r="H267" s="56"/>
      <c r="I267" s="16"/>
      <c r="J267" s="16"/>
      <c r="K267" s="16"/>
    </row>
    <row r="268" spans="2:22" s="14" customFormat="1" ht="15.95" customHeight="1" x14ac:dyDescent="0.25">
      <c r="B268" s="16" t="s">
        <v>132</v>
      </c>
      <c r="C268" s="16"/>
      <c r="D268" s="16"/>
      <c r="E268" s="16"/>
      <c r="F268" s="16"/>
      <c r="G268" s="16"/>
      <c r="H268" s="16"/>
      <c r="I268" s="16"/>
      <c r="J268" s="16"/>
      <c r="K268" s="16"/>
    </row>
    <row r="269" spans="2:22" s="14" customFormat="1" ht="15.95" customHeight="1" x14ac:dyDescent="0.25">
      <c r="B269" s="16" t="s">
        <v>214</v>
      </c>
      <c r="D269" s="16"/>
      <c r="E269" s="16"/>
      <c r="F269" s="16"/>
      <c r="G269" s="16"/>
      <c r="H269" s="16"/>
      <c r="I269" s="16"/>
      <c r="J269" s="16"/>
      <c r="K269" s="16"/>
    </row>
    <row r="270" spans="2:22" s="14" customFormat="1" ht="15.95" customHeight="1" x14ac:dyDescent="0.25">
      <c r="B270" s="16"/>
      <c r="D270" s="16"/>
      <c r="E270" s="16"/>
      <c r="F270" s="16"/>
      <c r="G270" s="16"/>
      <c r="H270" s="16"/>
      <c r="I270" s="16"/>
      <c r="J270" s="16"/>
      <c r="K270" s="16"/>
    </row>
    <row r="271" spans="2:22" ht="24.95" customHeight="1" x14ac:dyDescent="0.25">
      <c r="B271" s="113" t="s">
        <v>212</v>
      </c>
      <c r="C271" s="28"/>
      <c r="D271" s="13"/>
      <c r="E271" s="28"/>
      <c r="F271" s="28"/>
      <c r="G271" s="9"/>
      <c r="H271" s="12"/>
      <c r="I271" s="12"/>
      <c r="J271" s="9"/>
      <c r="K271" s="9"/>
      <c r="L271" s="12"/>
      <c r="M271" s="12"/>
      <c r="N271" s="9"/>
      <c r="O271" s="9"/>
      <c r="P271" s="12"/>
      <c r="Q271" s="12"/>
      <c r="R271" s="9"/>
      <c r="S271" s="9"/>
      <c r="T271" s="12"/>
      <c r="U271" s="12"/>
      <c r="V271" s="9"/>
    </row>
    <row r="272" spans="2:22" s="14" customFormat="1" ht="15.95" customHeight="1" x14ac:dyDescent="0.25">
      <c r="D272" s="16"/>
      <c r="E272" s="16"/>
      <c r="F272" s="16"/>
      <c r="G272" s="16"/>
      <c r="H272" s="16"/>
      <c r="I272" s="16"/>
      <c r="J272" s="16"/>
      <c r="K272" s="16"/>
    </row>
    <row r="273" spans="2:22" s="14" customFormat="1" ht="24.95" customHeight="1" x14ac:dyDescent="0.25">
      <c r="B273" s="115" t="s">
        <v>279</v>
      </c>
      <c r="D273" s="16"/>
      <c r="E273" s="16"/>
      <c r="F273" s="16"/>
      <c r="G273" s="16"/>
      <c r="H273" s="16"/>
      <c r="I273" s="16"/>
      <c r="J273" s="16"/>
      <c r="K273" s="16"/>
    </row>
    <row r="274" spans="2:22" s="26" customFormat="1" ht="20.100000000000001" customHeight="1" x14ac:dyDescent="0.25">
      <c r="B274" s="191" t="s">
        <v>15</v>
      </c>
      <c r="C274" s="192" t="s">
        <v>27</v>
      </c>
      <c r="D274" s="192"/>
      <c r="E274" s="192" t="s">
        <v>28</v>
      </c>
      <c r="F274" s="192"/>
      <c r="G274" s="58" t="s">
        <v>42</v>
      </c>
      <c r="H274" s="10"/>
      <c r="I274" s="10"/>
      <c r="J274" s="10"/>
      <c r="K274" s="10"/>
    </row>
    <row r="275" spans="2:22" s="26" customFormat="1" ht="20.100000000000001" customHeight="1" x14ac:dyDescent="0.25">
      <c r="B275" s="191"/>
      <c r="C275" s="59" t="s">
        <v>19</v>
      </c>
      <c r="D275" s="59" t="s">
        <v>16</v>
      </c>
      <c r="E275" s="59" t="s">
        <v>19</v>
      </c>
      <c r="F275" s="59" t="s">
        <v>16</v>
      </c>
      <c r="G275" s="60" t="s">
        <v>20</v>
      </c>
      <c r="H275" s="10"/>
      <c r="I275" s="10"/>
      <c r="J275" s="10"/>
      <c r="K275" s="10"/>
    </row>
    <row r="276" spans="2:22" s="14" customFormat="1" ht="15.95" customHeight="1" x14ac:dyDescent="0.25">
      <c r="B276" s="42">
        <v>100</v>
      </c>
      <c r="C276" s="42">
        <f>B276</f>
        <v>100</v>
      </c>
      <c r="D276" s="61">
        <f>C276*0.1</f>
        <v>10</v>
      </c>
      <c r="E276" s="61">
        <v>100</v>
      </c>
      <c r="F276" s="61">
        <f>E276*0.1</f>
        <v>10</v>
      </c>
      <c r="G276" s="57">
        <f>D276+F276</f>
        <v>20</v>
      </c>
      <c r="H276" s="16"/>
      <c r="I276" s="16"/>
      <c r="J276" s="16"/>
      <c r="K276" s="16"/>
    </row>
    <row r="277" spans="2:22" s="14" customFormat="1" ht="15.95" customHeight="1" x14ac:dyDescent="0.25">
      <c r="C277" s="16"/>
      <c r="D277" s="16"/>
      <c r="E277" s="16"/>
      <c r="F277" s="16"/>
      <c r="G277" s="16"/>
      <c r="H277" s="16"/>
      <c r="I277" s="16"/>
      <c r="J277" s="16"/>
      <c r="K277" s="16"/>
    </row>
    <row r="278" spans="2:22" s="14" customFormat="1" ht="15.95" customHeight="1" x14ac:dyDescent="0.25">
      <c r="B278" s="16" t="s">
        <v>129</v>
      </c>
      <c r="C278" s="16"/>
      <c r="J278" s="16"/>
      <c r="K278" s="16"/>
    </row>
    <row r="279" spans="2:22" s="14" customFormat="1" ht="15.95" customHeight="1" x14ac:dyDescent="0.25">
      <c r="B279" s="16" t="s">
        <v>130</v>
      </c>
      <c r="C279" s="16"/>
      <c r="J279" s="16"/>
      <c r="K279" s="16"/>
    </row>
    <row r="280" spans="2:22" s="14" customFormat="1" ht="15.95" customHeight="1" x14ac:dyDescent="0.25">
      <c r="B280" s="16" t="s">
        <v>133</v>
      </c>
      <c r="C280" s="16"/>
      <c r="J280" s="16"/>
      <c r="K280" s="16"/>
    </row>
    <row r="281" spans="2:22" s="14" customFormat="1" ht="15.95" customHeight="1" x14ac:dyDescent="0.25">
      <c r="B281" s="16" t="s">
        <v>134</v>
      </c>
      <c r="C281" s="16"/>
      <c r="D281" s="16"/>
      <c r="E281" s="16"/>
      <c r="F281" s="16"/>
      <c r="G281" s="16"/>
      <c r="H281" s="16"/>
      <c r="I281" s="16"/>
      <c r="J281" s="16"/>
      <c r="K281" s="16"/>
    </row>
    <row r="282" spans="2:22" s="14" customFormat="1" ht="15.95" customHeight="1" x14ac:dyDescent="0.25">
      <c r="B282" s="16" t="s">
        <v>215</v>
      </c>
      <c r="D282" s="16"/>
      <c r="E282" s="16"/>
      <c r="F282" s="16"/>
      <c r="G282" s="16"/>
      <c r="H282" s="16"/>
      <c r="I282" s="16"/>
      <c r="J282" s="16"/>
      <c r="K282" s="16"/>
    </row>
    <row r="283" spans="2:22" s="14" customFormat="1" ht="15.95" customHeight="1" x14ac:dyDescent="0.25">
      <c r="B283" s="16"/>
      <c r="D283" s="16"/>
      <c r="E283" s="16"/>
      <c r="F283" s="16"/>
      <c r="G283" s="16"/>
      <c r="H283" s="16"/>
      <c r="I283" s="16"/>
      <c r="J283" s="16"/>
      <c r="K283" s="16"/>
    </row>
    <row r="284" spans="2:22" ht="24.95" customHeight="1" x14ac:dyDescent="0.25">
      <c r="B284" s="113" t="s">
        <v>213</v>
      </c>
      <c r="C284" s="28"/>
      <c r="D284" s="13"/>
      <c r="E284" s="28"/>
      <c r="F284" s="28"/>
      <c r="G284" s="9"/>
      <c r="H284" s="12"/>
      <c r="I284" s="12"/>
      <c r="J284" s="9"/>
      <c r="K284" s="9"/>
      <c r="L284" s="12"/>
      <c r="M284" s="12"/>
      <c r="N284" s="9"/>
      <c r="O284" s="9"/>
      <c r="P284" s="12"/>
      <c r="Q284" s="12"/>
      <c r="R284" s="9"/>
      <c r="S284" s="9"/>
      <c r="T284" s="12"/>
      <c r="U284" s="12"/>
      <c r="V284" s="9"/>
    </row>
    <row r="285" spans="2:22" s="14" customFormat="1" ht="15.95" customHeight="1" x14ac:dyDescent="0.25">
      <c r="D285" s="16"/>
      <c r="E285" s="16"/>
      <c r="F285" s="16"/>
      <c r="G285" s="16"/>
      <c r="H285" s="16"/>
      <c r="I285" s="16"/>
      <c r="J285" s="16"/>
      <c r="K285" s="16"/>
    </row>
    <row r="286" spans="2:22" s="14" customFormat="1" ht="24.95" customHeight="1" x14ac:dyDescent="0.25">
      <c r="B286" s="115" t="s">
        <v>415</v>
      </c>
      <c r="D286" s="16"/>
      <c r="E286" s="27"/>
      <c r="F286" s="16"/>
      <c r="G286" s="16"/>
      <c r="H286" s="16"/>
      <c r="I286" s="16"/>
      <c r="J286" s="16"/>
      <c r="K286" s="16"/>
    </row>
    <row r="287" spans="2:22" s="14" customFormat="1" ht="20.100000000000001" customHeight="1" x14ac:dyDescent="0.25">
      <c r="B287" s="145" t="s">
        <v>15</v>
      </c>
      <c r="C287" s="149" t="s">
        <v>27</v>
      </c>
      <c r="D287" s="149"/>
      <c r="E287" s="149" t="s">
        <v>28</v>
      </c>
      <c r="F287" s="149"/>
      <c r="G287" s="20" t="s">
        <v>42</v>
      </c>
      <c r="H287" s="16"/>
      <c r="I287" s="16"/>
      <c r="J287" s="16"/>
      <c r="K287" s="16"/>
    </row>
    <row r="288" spans="2:22" s="14" customFormat="1" ht="20.100000000000001" customHeight="1" x14ac:dyDescent="0.25">
      <c r="B288" s="145"/>
      <c r="C288" s="81" t="s">
        <v>19</v>
      </c>
      <c r="D288" s="81" t="s">
        <v>16</v>
      </c>
      <c r="E288" s="81" t="s">
        <v>19</v>
      </c>
      <c r="F288" s="81" t="s">
        <v>16</v>
      </c>
      <c r="G288" s="19" t="s">
        <v>21</v>
      </c>
      <c r="H288" s="16"/>
      <c r="I288" s="16"/>
      <c r="J288" s="16"/>
      <c r="K288" s="16"/>
    </row>
    <row r="289" spans="1:11" s="14" customFormat="1" ht="15.95" customHeight="1" x14ac:dyDescent="0.25">
      <c r="B289" s="42">
        <v>100</v>
      </c>
      <c r="C289" s="42">
        <v>0</v>
      </c>
      <c r="D289" s="61">
        <v>0</v>
      </c>
      <c r="E289" s="61">
        <v>10</v>
      </c>
      <c r="F289" s="61">
        <f>E289*0.1</f>
        <v>1</v>
      </c>
      <c r="G289" s="57">
        <f>D289+F289</f>
        <v>1</v>
      </c>
      <c r="H289" s="16"/>
      <c r="I289" s="16"/>
      <c r="J289" s="16"/>
      <c r="K289" s="16"/>
    </row>
    <row r="290" spans="1:11" s="14" customFormat="1" ht="15.95" customHeight="1" x14ac:dyDescent="0.25">
      <c r="C290" s="16"/>
      <c r="D290" s="16"/>
      <c r="E290" s="16"/>
      <c r="F290" s="16"/>
      <c r="G290" s="16"/>
      <c r="H290" s="16"/>
      <c r="I290" s="16"/>
      <c r="J290" s="16"/>
      <c r="K290" s="16"/>
    </row>
    <row r="291" spans="1:11" s="14" customFormat="1" ht="15.95" customHeight="1" x14ac:dyDescent="0.25">
      <c r="B291" s="16" t="s">
        <v>135</v>
      </c>
      <c r="C291" s="16"/>
      <c r="J291" s="16"/>
      <c r="K291" s="16"/>
    </row>
    <row r="292" spans="1:11" s="14" customFormat="1" ht="15.95" customHeight="1" x14ac:dyDescent="0.25">
      <c r="B292" s="16" t="s">
        <v>136</v>
      </c>
      <c r="C292" s="16"/>
      <c r="J292" s="16"/>
      <c r="K292" s="16"/>
    </row>
    <row r="293" spans="1:11" s="14" customFormat="1" ht="15.95" customHeight="1" x14ac:dyDescent="0.25">
      <c r="B293" s="16" t="s">
        <v>137</v>
      </c>
      <c r="C293" s="16"/>
      <c r="J293" s="16"/>
      <c r="K293" s="16"/>
    </row>
    <row r="294" spans="1:11" s="14" customFormat="1" ht="15.95" customHeight="1" x14ac:dyDescent="0.25">
      <c r="B294" s="16" t="s">
        <v>138</v>
      </c>
      <c r="C294" s="16"/>
      <c r="J294" s="16"/>
      <c r="K294" s="16"/>
    </row>
    <row r="295" spans="1:11" s="14" customFormat="1" ht="15.95" customHeight="1" x14ac:dyDescent="0.25">
      <c r="B295" s="16" t="s">
        <v>216</v>
      </c>
      <c r="C295" s="16"/>
      <c r="D295" s="16"/>
      <c r="E295" s="16"/>
      <c r="F295" s="16"/>
      <c r="G295" s="16"/>
      <c r="H295" s="16"/>
      <c r="I295" s="16"/>
      <c r="J295" s="16"/>
      <c r="K295" s="16"/>
    </row>
    <row r="296" spans="1:11" s="14" customFormat="1" ht="15.95" customHeight="1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</row>
    <row r="297" spans="1:11" ht="24.95" customHeight="1" x14ac:dyDescent="0.25">
      <c r="B297" s="113" t="s">
        <v>224</v>
      </c>
      <c r="C297" s="9"/>
      <c r="D297" s="9"/>
      <c r="E297" s="9"/>
      <c r="F297" s="9"/>
      <c r="G297" s="9"/>
      <c r="H297" s="9"/>
      <c r="I297" s="9"/>
      <c r="J297" s="9"/>
      <c r="K297" s="9"/>
    </row>
    <row r="298" spans="1:11" s="14" customFormat="1" ht="15.95" customHeight="1" x14ac:dyDescent="0.25">
      <c r="B298" s="25"/>
      <c r="C298" s="16"/>
      <c r="D298" s="16"/>
      <c r="E298" s="16"/>
      <c r="F298" s="16"/>
      <c r="G298" s="16"/>
      <c r="H298" s="16"/>
      <c r="I298" s="16"/>
      <c r="J298" s="16"/>
      <c r="K298" s="16"/>
    </row>
    <row r="299" spans="1:11" s="14" customFormat="1" ht="15.95" customHeight="1" x14ac:dyDescent="0.25">
      <c r="B299" s="202" t="s">
        <v>364</v>
      </c>
      <c r="C299" s="203"/>
      <c r="D299" s="203"/>
      <c r="E299" s="203"/>
      <c r="F299" s="204"/>
      <c r="G299" s="16"/>
      <c r="H299" s="16"/>
      <c r="I299" s="16"/>
      <c r="J299" s="16"/>
      <c r="K299" s="16"/>
    </row>
    <row r="300" spans="1:11" s="14" customFormat="1" ht="15.95" customHeight="1" x14ac:dyDescent="0.25">
      <c r="B300" s="205"/>
      <c r="C300" s="206"/>
      <c r="D300" s="206"/>
      <c r="E300" s="206"/>
      <c r="F300" s="207"/>
      <c r="G300" s="16"/>
      <c r="H300" s="16"/>
      <c r="I300" s="16"/>
      <c r="J300" s="16"/>
      <c r="K300" s="16"/>
    </row>
    <row r="301" spans="1:11" s="14" customFormat="1" ht="15.95" customHeight="1" x14ac:dyDescent="0.25">
      <c r="B301" s="205"/>
      <c r="C301" s="206"/>
      <c r="D301" s="206"/>
      <c r="E301" s="206"/>
      <c r="F301" s="207"/>
      <c r="G301" s="16"/>
      <c r="H301" s="16"/>
      <c r="I301" s="16"/>
      <c r="J301" s="16"/>
      <c r="K301" s="16"/>
    </row>
    <row r="302" spans="1:11" s="14" customFormat="1" ht="15.95" customHeight="1" x14ac:dyDescent="0.25">
      <c r="B302" s="208"/>
      <c r="C302" s="209"/>
      <c r="D302" s="209"/>
      <c r="E302" s="209"/>
      <c r="F302" s="210"/>
      <c r="G302" s="16"/>
      <c r="H302" s="16"/>
      <c r="I302" s="16"/>
      <c r="J302" s="16"/>
      <c r="K302" s="16"/>
    </row>
    <row r="303" spans="1:11" s="14" customFormat="1" ht="15.95" customHeight="1" x14ac:dyDescent="0.25">
      <c r="C303" s="16"/>
      <c r="D303" s="16"/>
      <c r="E303" s="16"/>
      <c r="F303" s="16"/>
      <c r="G303" s="16"/>
      <c r="H303" s="16"/>
      <c r="I303" s="16"/>
      <c r="J303" s="16"/>
      <c r="K303" s="16"/>
    </row>
    <row r="304" spans="1:11" s="31" customFormat="1" ht="24.95" customHeight="1" x14ac:dyDescent="0.25">
      <c r="A304" s="111" t="s">
        <v>388</v>
      </c>
      <c r="B304" s="32"/>
    </row>
    <row r="305" spans="1:150" s="37" customFormat="1" ht="15.95" customHeight="1" x14ac:dyDescent="0.25">
      <c r="A305" s="21"/>
      <c r="B305" s="62" t="s">
        <v>317</v>
      </c>
    </row>
    <row r="306" spans="1:150" s="37" customFormat="1" ht="15.95" customHeight="1" x14ac:dyDescent="0.25">
      <c r="A306" s="21"/>
      <c r="B306" s="62" t="s">
        <v>318</v>
      </c>
    </row>
    <row r="307" spans="1:150" s="37" customFormat="1" ht="15.95" customHeight="1" x14ac:dyDescent="0.25">
      <c r="B307" s="37" t="s">
        <v>319</v>
      </c>
    </row>
    <row r="308" spans="1:150" s="37" customFormat="1" ht="15.95" customHeight="1" x14ac:dyDescent="0.25"/>
    <row r="309" spans="1:150" s="37" customFormat="1" ht="15.95" customHeight="1" x14ac:dyDescent="0.25">
      <c r="A309" s="21"/>
      <c r="B309" s="62" t="s">
        <v>320</v>
      </c>
    </row>
    <row r="310" spans="1:150" s="37" customFormat="1" ht="15.95" customHeight="1" x14ac:dyDescent="0.25">
      <c r="B310" s="37" t="s">
        <v>321</v>
      </c>
    </row>
    <row r="311" spans="1:150" s="37" customFormat="1" ht="15.95" customHeight="1" x14ac:dyDescent="0.25"/>
    <row r="312" spans="1:150" s="37" customFormat="1" ht="15.95" customHeight="1" x14ac:dyDescent="0.25">
      <c r="B312" s="62" t="s">
        <v>339</v>
      </c>
    </row>
    <row r="313" spans="1:150" s="37" customFormat="1" ht="15.95" customHeight="1" x14ac:dyDescent="0.25">
      <c r="B313" s="62" t="s">
        <v>322</v>
      </c>
    </row>
    <row r="314" spans="1:150" s="37" customFormat="1" ht="15.95" customHeight="1" x14ac:dyDescent="0.25"/>
    <row r="315" spans="1:150" ht="24.95" customHeight="1" x14ac:dyDescent="0.25">
      <c r="B315" s="113" t="s">
        <v>330</v>
      </c>
      <c r="C315" s="12"/>
      <c r="D315" s="12"/>
      <c r="E315" s="12"/>
      <c r="F315" s="11"/>
      <c r="L315" s="6"/>
    </row>
    <row r="316" spans="1:150" s="14" customFormat="1" ht="24.95" customHeight="1" x14ac:dyDescent="0.25">
      <c r="B316" s="115" t="s">
        <v>280</v>
      </c>
      <c r="BO316" s="37"/>
      <c r="BP316" s="37"/>
      <c r="BQ316" s="37"/>
      <c r="BR316" s="37"/>
      <c r="BS316" s="37"/>
      <c r="BT316" s="37"/>
      <c r="BU316" s="37"/>
      <c r="BV316" s="37"/>
      <c r="BW316" s="37"/>
      <c r="BX316" s="37"/>
      <c r="BY316" s="37"/>
      <c r="BZ316" s="37"/>
      <c r="CA316" s="37"/>
      <c r="CB316" s="37"/>
      <c r="CC316" s="37"/>
      <c r="CD316" s="37"/>
      <c r="CE316" s="37"/>
      <c r="CF316" s="37"/>
      <c r="CG316" s="37"/>
      <c r="CH316" s="37"/>
      <c r="CI316" s="37"/>
      <c r="CJ316" s="37"/>
      <c r="CK316" s="37"/>
      <c r="CL316" s="37"/>
      <c r="CM316" s="37"/>
      <c r="CN316" s="37"/>
      <c r="CO316" s="37"/>
      <c r="CP316" s="37"/>
      <c r="CQ316" s="37"/>
      <c r="CR316" s="37"/>
      <c r="CS316" s="37"/>
      <c r="CT316" s="37"/>
      <c r="CU316" s="37"/>
      <c r="CV316" s="37"/>
      <c r="CW316" s="37"/>
      <c r="CX316" s="37"/>
      <c r="CY316" s="37"/>
      <c r="CZ316" s="37"/>
      <c r="DA316" s="37"/>
      <c r="DB316" s="37"/>
      <c r="DC316" s="37"/>
      <c r="DD316" s="37"/>
      <c r="DE316" s="37"/>
      <c r="DF316" s="37"/>
      <c r="DG316" s="37"/>
      <c r="DH316" s="37"/>
      <c r="DI316" s="37"/>
      <c r="DJ316" s="37"/>
      <c r="DK316" s="37"/>
      <c r="DL316" s="37"/>
      <c r="DM316" s="37"/>
      <c r="DN316" s="37"/>
      <c r="DO316" s="37"/>
      <c r="DP316" s="37"/>
      <c r="DQ316" s="37"/>
      <c r="DR316" s="37"/>
      <c r="DS316" s="37"/>
      <c r="DT316" s="37"/>
      <c r="DU316" s="37"/>
      <c r="DV316" s="37"/>
      <c r="DW316" s="37"/>
      <c r="DX316" s="37"/>
      <c r="DY316" s="37"/>
      <c r="DZ316" s="37"/>
      <c r="EA316" s="37"/>
      <c r="EB316" s="37"/>
      <c r="EC316" s="37"/>
      <c r="ED316" s="37"/>
      <c r="EE316" s="37"/>
      <c r="EF316" s="37"/>
      <c r="EG316" s="37"/>
      <c r="EH316" s="37"/>
      <c r="EI316" s="37"/>
      <c r="EJ316" s="37"/>
      <c r="EK316" s="37"/>
      <c r="EL316" s="37"/>
      <c r="EM316" s="37"/>
      <c r="EN316" s="37"/>
      <c r="EO316" s="37"/>
      <c r="EP316" s="37"/>
      <c r="EQ316" s="37"/>
      <c r="ER316" s="37"/>
      <c r="ES316" s="37"/>
      <c r="ET316" s="37"/>
    </row>
    <row r="317" spans="1:150" s="14" customFormat="1" ht="20.100000000000001" customHeight="1" x14ac:dyDescent="0.25">
      <c r="B317" s="149" t="s">
        <v>14</v>
      </c>
      <c r="C317" s="149" t="s">
        <v>23</v>
      </c>
      <c r="D317" s="149"/>
      <c r="E317" s="149"/>
      <c r="F317" s="149"/>
      <c r="G317" s="101" t="s">
        <v>281</v>
      </c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8"/>
      <c r="BR317" s="37"/>
      <c r="BS317" s="37"/>
      <c r="BT317" s="37"/>
      <c r="BU317" s="37"/>
      <c r="BV317" s="37"/>
      <c r="BW317" s="37"/>
      <c r="BX317" s="37"/>
      <c r="BY317" s="37"/>
      <c r="BZ317" s="37"/>
      <c r="CA317" s="37"/>
      <c r="CB317" s="37"/>
      <c r="CC317" s="37"/>
      <c r="CD317" s="37"/>
      <c r="CE317" s="37"/>
      <c r="CF317" s="37"/>
      <c r="CG317" s="37"/>
      <c r="CH317" s="37"/>
      <c r="CI317" s="37"/>
      <c r="CJ317" s="37"/>
      <c r="CK317" s="37"/>
      <c r="CL317" s="37"/>
      <c r="CM317" s="37"/>
      <c r="CN317" s="37"/>
      <c r="CO317" s="37"/>
      <c r="CP317" s="37"/>
      <c r="CQ317" s="37"/>
      <c r="CR317" s="37"/>
      <c r="CS317" s="37"/>
      <c r="CT317" s="37"/>
      <c r="CU317" s="37"/>
      <c r="CV317" s="37"/>
      <c r="CW317" s="37"/>
      <c r="CX317" s="37"/>
      <c r="CY317" s="37"/>
      <c r="CZ317" s="37"/>
      <c r="DA317" s="37"/>
      <c r="DB317" s="37"/>
      <c r="DC317" s="37"/>
      <c r="DD317" s="37"/>
      <c r="DE317" s="37"/>
      <c r="DF317" s="37"/>
      <c r="DG317" s="37"/>
      <c r="DH317" s="37"/>
      <c r="DI317" s="37"/>
      <c r="DJ317" s="37"/>
      <c r="DK317" s="37"/>
      <c r="DL317" s="37"/>
      <c r="DM317" s="37"/>
      <c r="DN317" s="37"/>
      <c r="DO317" s="37"/>
      <c r="DP317" s="37"/>
      <c r="DQ317" s="37"/>
      <c r="DR317" s="37"/>
      <c r="DS317" s="37"/>
      <c r="DT317" s="37"/>
      <c r="DU317" s="37"/>
      <c r="DV317" s="37"/>
      <c r="DW317" s="37"/>
      <c r="DX317" s="37"/>
      <c r="DY317" s="37"/>
      <c r="DZ317" s="37"/>
      <c r="EA317" s="37"/>
      <c r="EB317" s="37"/>
      <c r="EC317" s="37"/>
      <c r="ED317" s="37"/>
      <c r="EE317" s="37"/>
      <c r="EF317" s="37"/>
      <c r="EG317" s="37"/>
      <c r="EH317" s="37"/>
      <c r="EI317" s="37"/>
      <c r="EJ317" s="37"/>
      <c r="EK317" s="37"/>
      <c r="EL317" s="37"/>
      <c r="EM317" s="37"/>
      <c r="EN317" s="37"/>
      <c r="EO317" s="37"/>
      <c r="EP317" s="37"/>
      <c r="EQ317" s="37"/>
      <c r="ER317" s="37"/>
      <c r="ES317" s="37"/>
      <c r="ET317" s="37"/>
    </row>
    <row r="318" spans="1:150" s="14" customFormat="1" ht="20.100000000000001" customHeight="1" x14ac:dyDescent="0.25">
      <c r="B318" s="149"/>
      <c r="C318" s="149"/>
      <c r="D318" s="149"/>
      <c r="E318" s="149"/>
      <c r="F318" s="149"/>
      <c r="G318" s="149" t="s">
        <v>27</v>
      </c>
      <c r="H318" s="149"/>
      <c r="I318" s="149"/>
      <c r="J318" s="149"/>
      <c r="K318" s="149" t="s">
        <v>28</v>
      </c>
      <c r="L318" s="149"/>
      <c r="M318" s="149"/>
      <c r="N318" s="149"/>
      <c r="O318" s="149" t="s">
        <v>29</v>
      </c>
      <c r="P318" s="149"/>
      <c r="Q318" s="149"/>
      <c r="R318" s="149"/>
      <c r="S318" s="149" t="s">
        <v>30</v>
      </c>
      <c r="T318" s="149"/>
      <c r="U318" s="149"/>
      <c r="V318" s="149"/>
      <c r="W318" s="149" t="s">
        <v>31</v>
      </c>
      <c r="X318" s="149"/>
      <c r="Y318" s="149"/>
      <c r="Z318" s="149"/>
      <c r="AA318" s="149" t="s">
        <v>32</v>
      </c>
      <c r="AB318" s="149"/>
      <c r="AC318" s="149"/>
      <c r="AD318" s="149"/>
      <c r="AE318" s="149" t="s">
        <v>33</v>
      </c>
      <c r="AF318" s="149"/>
      <c r="AG318" s="149"/>
      <c r="AH318" s="149"/>
      <c r="AI318" s="149" t="s">
        <v>34</v>
      </c>
      <c r="AJ318" s="149"/>
      <c r="AK318" s="149"/>
      <c r="AL318" s="149"/>
      <c r="AM318" s="149" t="s">
        <v>35</v>
      </c>
      <c r="AN318" s="149"/>
      <c r="AO318" s="149"/>
      <c r="AP318" s="149"/>
      <c r="AQ318" s="149" t="s">
        <v>36</v>
      </c>
      <c r="AR318" s="149"/>
      <c r="AS318" s="149"/>
      <c r="AT318" s="149"/>
      <c r="AU318" s="149" t="s">
        <v>37</v>
      </c>
      <c r="AV318" s="149"/>
      <c r="AW318" s="149"/>
      <c r="AX318" s="149"/>
      <c r="AY318" s="149" t="s">
        <v>38</v>
      </c>
      <c r="AZ318" s="149"/>
      <c r="BA318" s="149"/>
      <c r="BB318" s="149"/>
      <c r="BC318" s="149" t="s">
        <v>39</v>
      </c>
      <c r="BD318" s="149"/>
      <c r="BE318" s="149"/>
      <c r="BF318" s="149"/>
      <c r="BG318" s="149" t="s">
        <v>40</v>
      </c>
      <c r="BH318" s="149"/>
      <c r="BI318" s="149"/>
      <c r="BJ318" s="149"/>
      <c r="BK318" s="149" t="s">
        <v>41</v>
      </c>
      <c r="BL318" s="149"/>
      <c r="BM318" s="149"/>
      <c r="BN318" s="149"/>
      <c r="BO318" s="149" t="s">
        <v>42</v>
      </c>
      <c r="BP318" s="149"/>
      <c r="BQ318" s="149"/>
      <c r="BR318" s="37"/>
      <c r="BS318" s="37"/>
      <c r="BT318" s="37"/>
      <c r="BU318" s="37"/>
      <c r="BV318" s="37"/>
      <c r="BW318" s="37"/>
      <c r="BX318" s="37"/>
      <c r="BY318" s="37"/>
      <c r="BZ318" s="37"/>
      <c r="CA318" s="37"/>
      <c r="CB318" s="37"/>
      <c r="CC318" s="37"/>
      <c r="CD318" s="37"/>
      <c r="CE318" s="37"/>
      <c r="CF318" s="37"/>
      <c r="CG318" s="37"/>
      <c r="CH318" s="37"/>
      <c r="CI318" s="37"/>
      <c r="CJ318" s="37"/>
      <c r="CK318" s="37"/>
      <c r="CL318" s="37"/>
      <c r="CM318" s="37"/>
      <c r="CN318" s="37"/>
      <c r="CO318" s="37"/>
      <c r="CP318" s="37"/>
      <c r="CQ318" s="37"/>
      <c r="CR318" s="37"/>
      <c r="CS318" s="37"/>
      <c r="CT318" s="37"/>
      <c r="CU318" s="37"/>
      <c r="CV318" s="37"/>
      <c r="CW318" s="37"/>
      <c r="CX318" s="37"/>
      <c r="CY318" s="37"/>
      <c r="CZ318" s="37"/>
      <c r="DA318" s="37"/>
      <c r="DB318" s="37"/>
      <c r="DC318" s="37"/>
      <c r="DD318" s="37"/>
      <c r="DE318" s="37"/>
      <c r="DF318" s="37"/>
      <c r="DG318" s="37"/>
      <c r="DH318" s="37"/>
      <c r="DI318" s="37"/>
      <c r="DJ318" s="37"/>
      <c r="DK318" s="37"/>
      <c r="DL318" s="37"/>
      <c r="DM318" s="37"/>
      <c r="DN318" s="37"/>
      <c r="DO318" s="37"/>
      <c r="DP318" s="37"/>
      <c r="DQ318" s="37"/>
      <c r="DR318" s="37"/>
      <c r="DS318" s="37"/>
      <c r="DT318" s="37"/>
      <c r="DU318" s="37"/>
      <c r="DV318" s="37"/>
      <c r="DW318" s="37"/>
      <c r="DX318" s="37"/>
      <c r="DY318" s="37"/>
      <c r="DZ318" s="37"/>
      <c r="EA318" s="37"/>
      <c r="EB318" s="37"/>
      <c r="EC318" s="37"/>
      <c r="ED318" s="37"/>
      <c r="EE318" s="37"/>
      <c r="EF318" s="37"/>
      <c r="EG318" s="37"/>
      <c r="EH318" s="37"/>
      <c r="EI318" s="37"/>
      <c r="EJ318" s="37"/>
      <c r="EK318" s="37"/>
      <c r="EL318" s="37"/>
      <c r="EM318" s="37"/>
      <c r="EN318" s="37"/>
      <c r="EO318" s="37"/>
      <c r="EP318" s="37"/>
      <c r="EQ318" s="37"/>
      <c r="ER318" s="37"/>
      <c r="ES318" s="37"/>
      <c r="ET318" s="37"/>
    </row>
    <row r="319" spans="1:150" s="14" customFormat="1" ht="20.100000000000001" customHeight="1" x14ac:dyDescent="0.25">
      <c r="B319" s="149"/>
      <c r="C319" s="144" t="s">
        <v>12</v>
      </c>
      <c r="D319" s="145" t="s">
        <v>15</v>
      </c>
      <c r="E319" s="144" t="s">
        <v>24</v>
      </c>
      <c r="F319" s="144" t="s">
        <v>17</v>
      </c>
      <c r="G319" s="144" t="s">
        <v>114</v>
      </c>
      <c r="H319" s="144" t="s">
        <v>20</v>
      </c>
      <c r="I319" s="144" t="s">
        <v>26</v>
      </c>
      <c r="J319" s="144" t="s">
        <v>84</v>
      </c>
      <c r="K319" s="144" t="s">
        <v>114</v>
      </c>
      <c r="L319" s="144" t="s">
        <v>20</v>
      </c>
      <c r="M319" s="144" t="s">
        <v>26</v>
      </c>
      <c r="N319" s="144" t="s">
        <v>84</v>
      </c>
      <c r="O319" s="144" t="s">
        <v>114</v>
      </c>
      <c r="P319" s="144" t="s">
        <v>20</v>
      </c>
      <c r="Q319" s="144" t="s">
        <v>26</v>
      </c>
      <c r="R319" s="144" t="s">
        <v>84</v>
      </c>
      <c r="S319" s="144" t="s">
        <v>114</v>
      </c>
      <c r="T319" s="144" t="s">
        <v>20</v>
      </c>
      <c r="U319" s="144" t="s">
        <v>26</v>
      </c>
      <c r="V319" s="144" t="s">
        <v>84</v>
      </c>
      <c r="W319" s="144" t="s">
        <v>114</v>
      </c>
      <c r="X319" s="144" t="s">
        <v>20</v>
      </c>
      <c r="Y319" s="144" t="s">
        <v>26</v>
      </c>
      <c r="Z319" s="144" t="s">
        <v>84</v>
      </c>
      <c r="AA319" s="144" t="s">
        <v>114</v>
      </c>
      <c r="AB319" s="144" t="s">
        <v>20</v>
      </c>
      <c r="AC319" s="144" t="s">
        <v>26</v>
      </c>
      <c r="AD319" s="144" t="s">
        <v>84</v>
      </c>
      <c r="AE319" s="144" t="s">
        <v>114</v>
      </c>
      <c r="AF319" s="144" t="s">
        <v>20</v>
      </c>
      <c r="AG319" s="144" t="s">
        <v>26</v>
      </c>
      <c r="AH319" s="144" t="s">
        <v>84</v>
      </c>
      <c r="AI319" s="144" t="s">
        <v>114</v>
      </c>
      <c r="AJ319" s="144" t="s">
        <v>20</v>
      </c>
      <c r="AK319" s="144" t="s">
        <v>26</v>
      </c>
      <c r="AL319" s="144" t="s">
        <v>84</v>
      </c>
      <c r="AM319" s="144" t="s">
        <v>114</v>
      </c>
      <c r="AN319" s="144" t="s">
        <v>20</v>
      </c>
      <c r="AO319" s="144" t="s">
        <v>26</v>
      </c>
      <c r="AP319" s="144" t="s">
        <v>84</v>
      </c>
      <c r="AQ319" s="144" t="s">
        <v>114</v>
      </c>
      <c r="AR319" s="144" t="s">
        <v>20</v>
      </c>
      <c r="AS319" s="144" t="s">
        <v>26</v>
      </c>
      <c r="AT319" s="144" t="s">
        <v>84</v>
      </c>
      <c r="AU319" s="144" t="s">
        <v>114</v>
      </c>
      <c r="AV319" s="144" t="s">
        <v>20</v>
      </c>
      <c r="AW319" s="144" t="s">
        <v>26</v>
      </c>
      <c r="AX319" s="144" t="s">
        <v>84</v>
      </c>
      <c r="AY319" s="144" t="s">
        <v>114</v>
      </c>
      <c r="AZ319" s="144" t="s">
        <v>20</v>
      </c>
      <c r="BA319" s="144" t="s">
        <v>26</v>
      </c>
      <c r="BB319" s="144" t="s">
        <v>84</v>
      </c>
      <c r="BC319" s="144" t="s">
        <v>114</v>
      </c>
      <c r="BD319" s="144" t="s">
        <v>20</v>
      </c>
      <c r="BE319" s="144" t="s">
        <v>26</v>
      </c>
      <c r="BF319" s="144" t="s">
        <v>84</v>
      </c>
      <c r="BG319" s="144" t="s">
        <v>114</v>
      </c>
      <c r="BH319" s="144" t="s">
        <v>20</v>
      </c>
      <c r="BI319" s="144" t="s">
        <v>26</v>
      </c>
      <c r="BJ319" s="144" t="s">
        <v>84</v>
      </c>
      <c r="BK319" s="144" t="s">
        <v>114</v>
      </c>
      <c r="BL319" s="144" t="s">
        <v>20</v>
      </c>
      <c r="BM319" s="144" t="s">
        <v>26</v>
      </c>
      <c r="BN319" s="144" t="s">
        <v>84</v>
      </c>
      <c r="BO319" s="82" t="s">
        <v>20</v>
      </c>
      <c r="BP319" s="82" t="s">
        <v>167</v>
      </c>
      <c r="BQ319" s="82" t="s">
        <v>382</v>
      </c>
      <c r="BR319" s="37"/>
      <c r="BS319" s="37"/>
      <c r="BT319" s="37"/>
      <c r="BU319" s="37"/>
      <c r="BV319" s="37"/>
      <c r="BW319" s="37"/>
      <c r="BX319" s="37"/>
      <c r="BY319" s="37"/>
      <c r="BZ319" s="37"/>
      <c r="CA319" s="37"/>
      <c r="CB319" s="37"/>
      <c r="CC319" s="37"/>
      <c r="CD319" s="37"/>
      <c r="CE319" s="37"/>
      <c r="CF319" s="37"/>
      <c r="CG319" s="37"/>
      <c r="CH319" s="37"/>
      <c r="CI319" s="37"/>
      <c r="CJ319" s="37"/>
      <c r="CK319" s="37"/>
      <c r="CL319" s="37"/>
      <c r="CM319" s="37"/>
      <c r="CN319" s="37"/>
      <c r="CO319" s="37"/>
      <c r="CP319" s="37"/>
      <c r="CQ319" s="37"/>
      <c r="CR319" s="37"/>
      <c r="CS319" s="37"/>
      <c r="CT319" s="37"/>
      <c r="CU319" s="37"/>
      <c r="CV319" s="37"/>
      <c r="CW319" s="37"/>
      <c r="CX319" s="37"/>
      <c r="CY319" s="37"/>
      <c r="CZ319" s="37"/>
      <c r="DA319" s="37"/>
      <c r="DB319" s="37"/>
      <c r="DC319" s="37"/>
      <c r="DD319" s="37"/>
      <c r="DE319" s="37"/>
      <c r="DF319" s="37"/>
      <c r="DG319" s="37"/>
      <c r="DH319" s="37"/>
      <c r="DI319" s="37"/>
      <c r="DJ319" s="37"/>
      <c r="DK319" s="37"/>
      <c r="DL319" s="37"/>
      <c r="DM319" s="37"/>
      <c r="DN319" s="37"/>
      <c r="DO319" s="37"/>
      <c r="DP319" s="37"/>
      <c r="DQ319" s="37"/>
      <c r="DR319" s="37"/>
      <c r="DS319" s="37"/>
      <c r="DT319" s="37"/>
      <c r="DU319" s="37"/>
      <c r="DV319" s="37"/>
      <c r="DW319" s="37"/>
      <c r="DX319" s="37"/>
      <c r="DY319" s="37"/>
      <c r="DZ319" s="37"/>
      <c r="EA319" s="37"/>
      <c r="EB319" s="37"/>
      <c r="EC319" s="37"/>
      <c r="ED319" s="37"/>
      <c r="EE319" s="37"/>
      <c r="EF319" s="37"/>
      <c r="EG319" s="37"/>
      <c r="EH319" s="37"/>
      <c r="EI319" s="37"/>
      <c r="EJ319" s="37"/>
      <c r="EK319" s="37"/>
      <c r="EL319" s="37"/>
      <c r="EM319" s="37"/>
      <c r="EN319" s="37"/>
      <c r="EO319" s="37"/>
      <c r="EP319" s="37"/>
      <c r="EQ319" s="37"/>
      <c r="ER319" s="37"/>
      <c r="ES319" s="37"/>
      <c r="ET319" s="37"/>
    </row>
    <row r="320" spans="1:150" s="14" customFormat="1" ht="20.100000000000001" customHeight="1" x14ac:dyDescent="0.25">
      <c r="B320" s="149"/>
      <c r="C320" s="144"/>
      <c r="D320" s="145"/>
      <c r="E320" s="144"/>
      <c r="F320" s="144"/>
      <c r="G320" s="144"/>
      <c r="H320" s="144"/>
      <c r="I320" s="144"/>
      <c r="J320" s="144"/>
      <c r="K320" s="144"/>
      <c r="L320" s="144"/>
      <c r="M320" s="144"/>
      <c r="N320" s="144"/>
      <c r="O320" s="144"/>
      <c r="P320" s="144"/>
      <c r="Q320" s="144"/>
      <c r="R320" s="144"/>
      <c r="S320" s="144"/>
      <c r="T320" s="144"/>
      <c r="U320" s="144"/>
      <c r="V320" s="144"/>
      <c r="W320" s="144"/>
      <c r="X320" s="144"/>
      <c r="Y320" s="144"/>
      <c r="Z320" s="144"/>
      <c r="AA320" s="144"/>
      <c r="AB320" s="144"/>
      <c r="AC320" s="144"/>
      <c r="AD320" s="144"/>
      <c r="AE320" s="144"/>
      <c r="AF320" s="144"/>
      <c r="AG320" s="144"/>
      <c r="AH320" s="144"/>
      <c r="AI320" s="144"/>
      <c r="AJ320" s="144"/>
      <c r="AK320" s="144"/>
      <c r="AL320" s="144"/>
      <c r="AM320" s="144"/>
      <c r="AN320" s="144"/>
      <c r="AO320" s="144"/>
      <c r="AP320" s="144"/>
      <c r="AQ320" s="144"/>
      <c r="AR320" s="144"/>
      <c r="AS320" s="144"/>
      <c r="AT320" s="144"/>
      <c r="AU320" s="144"/>
      <c r="AV320" s="144"/>
      <c r="AW320" s="144"/>
      <c r="AX320" s="144"/>
      <c r="AY320" s="144"/>
      <c r="AZ320" s="144"/>
      <c r="BA320" s="144"/>
      <c r="BB320" s="144"/>
      <c r="BC320" s="144"/>
      <c r="BD320" s="144"/>
      <c r="BE320" s="144"/>
      <c r="BF320" s="144"/>
      <c r="BG320" s="144"/>
      <c r="BH320" s="144"/>
      <c r="BI320" s="144"/>
      <c r="BJ320" s="144"/>
      <c r="BK320" s="144"/>
      <c r="BL320" s="144"/>
      <c r="BM320" s="144"/>
      <c r="BN320" s="144"/>
      <c r="BO320" s="82" t="s">
        <v>43</v>
      </c>
      <c r="BP320" s="82" t="s">
        <v>43</v>
      </c>
      <c r="BQ320" s="82" t="s">
        <v>43</v>
      </c>
      <c r="BR320" s="37"/>
      <c r="BS320" s="37"/>
      <c r="BT320" s="37"/>
      <c r="BU320" s="37"/>
      <c r="BV320" s="37"/>
      <c r="BW320" s="37"/>
      <c r="BX320" s="37"/>
      <c r="BY320" s="37"/>
      <c r="BZ320" s="37"/>
      <c r="CA320" s="37"/>
      <c r="CB320" s="37"/>
      <c r="CC320" s="37"/>
      <c r="CD320" s="37"/>
      <c r="CE320" s="37"/>
      <c r="CF320" s="37"/>
      <c r="CG320" s="37"/>
      <c r="CH320" s="37"/>
      <c r="CI320" s="37"/>
      <c r="CJ320" s="37"/>
      <c r="CK320" s="37"/>
      <c r="CL320" s="37"/>
      <c r="CM320" s="37"/>
      <c r="CN320" s="37"/>
      <c r="CO320" s="37"/>
      <c r="CP320" s="37"/>
      <c r="CQ320" s="37"/>
      <c r="CR320" s="37"/>
      <c r="CS320" s="37"/>
      <c r="CT320" s="37"/>
      <c r="CU320" s="37"/>
      <c r="CV320" s="37"/>
      <c r="CW320" s="37"/>
      <c r="CX320" s="37"/>
      <c r="CY320" s="37"/>
      <c r="CZ320" s="37"/>
      <c r="DA320" s="37"/>
      <c r="DB320" s="37"/>
      <c r="DC320" s="37"/>
      <c r="DD320" s="37"/>
      <c r="DE320" s="37"/>
      <c r="DF320" s="37"/>
      <c r="DG320" s="37"/>
      <c r="DH320" s="37"/>
      <c r="DI320" s="37"/>
      <c r="DJ320" s="37"/>
      <c r="DK320" s="37"/>
      <c r="DL320" s="37"/>
      <c r="DM320" s="37"/>
      <c r="DN320" s="37"/>
      <c r="DO320" s="37"/>
      <c r="DP320" s="37"/>
      <c r="DQ320" s="37"/>
      <c r="DR320" s="37"/>
      <c r="DS320" s="37"/>
      <c r="DT320" s="37"/>
      <c r="DU320" s="37"/>
      <c r="DV320" s="37"/>
      <c r="DW320" s="37"/>
      <c r="DX320" s="37"/>
      <c r="DY320" s="37"/>
      <c r="DZ320" s="37"/>
      <c r="EA320" s="37"/>
      <c r="EB320" s="37"/>
      <c r="EC320" s="37"/>
      <c r="ED320" s="37"/>
      <c r="EE320" s="37"/>
      <c r="EF320" s="37"/>
      <c r="EG320" s="37"/>
      <c r="EH320" s="37"/>
      <c r="EI320" s="37"/>
      <c r="EJ320" s="37"/>
      <c r="EK320" s="37"/>
      <c r="EL320" s="37"/>
      <c r="EM320" s="37"/>
      <c r="EN320" s="37"/>
      <c r="EO320" s="37"/>
      <c r="EP320" s="37"/>
      <c r="EQ320" s="37"/>
      <c r="ER320" s="37"/>
      <c r="ES320" s="37"/>
      <c r="ET320" s="37"/>
    </row>
    <row r="321" spans="2:150" s="14" customFormat="1" ht="15.95" customHeight="1" x14ac:dyDescent="0.25">
      <c r="B321" s="29">
        <v>1</v>
      </c>
      <c r="C321" s="41">
        <f t="shared" ref="C321:C335" si="76">$C$31</f>
        <v>1029.6276395531263</v>
      </c>
      <c r="D321" s="2">
        <f t="shared" ref="D321:D335" si="77">C321/POWER(1+$E$19,B321)</f>
        <v>971.34682976710019</v>
      </c>
      <c r="E321" s="41">
        <f t="shared" ref="E321:E335" si="78">C321-D321</f>
        <v>58.280809786026111</v>
      </c>
      <c r="F321" s="48">
        <f t="shared" ref="F321:F335" si="79">E321/D321</f>
        <v>6.0000000000000102E-2</v>
      </c>
      <c r="G321" s="41">
        <v>0</v>
      </c>
      <c r="H321" s="41">
        <f t="shared" ref="H321:H335" si="80">$E$19*$D321</f>
        <v>58.280809786026012</v>
      </c>
      <c r="I321" s="41">
        <v>0</v>
      </c>
      <c r="J321" s="41">
        <f t="shared" ref="J321:J335" si="81">H321+I321</f>
        <v>58.280809786026012</v>
      </c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  <c r="AA321" s="41"/>
      <c r="AB321" s="41"/>
      <c r="AC321" s="41"/>
      <c r="AD321" s="41"/>
      <c r="AE321" s="41"/>
      <c r="AF321" s="41"/>
      <c r="AG321" s="41"/>
      <c r="AH321" s="41"/>
      <c r="AI321" s="41"/>
      <c r="AJ321" s="41"/>
      <c r="AK321" s="41"/>
      <c r="AL321" s="41"/>
      <c r="AM321" s="41"/>
      <c r="AN321" s="41"/>
      <c r="AO321" s="41"/>
      <c r="AP321" s="41"/>
      <c r="AQ321" s="41"/>
      <c r="AR321" s="41"/>
      <c r="AS321" s="41"/>
      <c r="AT321" s="41"/>
      <c r="AU321" s="41"/>
      <c r="AV321" s="41"/>
      <c r="AW321" s="41"/>
      <c r="AX321" s="41"/>
      <c r="AY321" s="41"/>
      <c r="AZ321" s="41"/>
      <c r="BA321" s="41"/>
      <c r="BB321" s="41"/>
      <c r="BC321" s="41"/>
      <c r="BD321" s="41"/>
      <c r="BE321" s="41"/>
      <c r="BF321" s="41"/>
      <c r="BG321" s="41"/>
      <c r="BH321" s="41"/>
      <c r="BI321" s="41"/>
      <c r="BJ321" s="41"/>
      <c r="BK321" s="41"/>
      <c r="BL321" s="41"/>
      <c r="BM321" s="41"/>
      <c r="BN321" s="41"/>
      <c r="BO321" s="41">
        <f>H321+L321+P321+T321+X321+AB321+AF321+AJ321+AN321+AR321+AV321+AZ321+BD321+BH321+BL321</f>
        <v>58.280809786026012</v>
      </c>
      <c r="BP321" s="41">
        <f>I321+M321+Q321+U321+Y321+AC321+AG321+AK321+AO321+AS321+AW321+BA321+BE321+BI321+BM321</f>
        <v>0</v>
      </c>
      <c r="BQ321" s="41">
        <f>BO321+BP321</f>
        <v>58.280809786026012</v>
      </c>
      <c r="BR321" s="37"/>
      <c r="BS321" s="77"/>
      <c r="BT321" s="37"/>
      <c r="BU321" s="37"/>
      <c r="BV321" s="37"/>
      <c r="BW321" s="37"/>
      <c r="BX321" s="37"/>
      <c r="BY321" s="37"/>
      <c r="BZ321" s="37"/>
      <c r="CA321" s="37"/>
      <c r="CB321" s="37"/>
      <c r="CC321" s="37"/>
      <c r="CD321" s="37"/>
      <c r="CE321" s="37"/>
      <c r="CF321" s="37"/>
      <c r="CG321" s="37"/>
      <c r="CH321" s="37"/>
      <c r="CI321" s="37"/>
      <c r="CJ321" s="37"/>
      <c r="CK321" s="37"/>
      <c r="CL321" s="37"/>
      <c r="CM321" s="37"/>
      <c r="CN321" s="37"/>
      <c r="CO321" s="37"/>
      <c r="CP321" s="37"/>
      <c r="CQ321" s="37"/>
      <c r="CR321" s="37"/>
      <c r="CS321" s="37"/>
      <c r="CT321" s="37"/>
      <c r="CU321" s="37"/>
      <c r="CV321" s="37"/>
      <c r="CW321" s="37"/>
      <c r="CX321" s="37"/>
      <c r="CY321" s="37"/>
      <c r="CZ321" s="37"/>
      <c r="DA321" s="37"/>
      <c r="DB321" s="37"/>
      <c r="DC321" s="37"/>
      <c r="DD321" s="37"/>
      <c r="DE321" s="37"/>
      <c r="DF321" s="37"/>
      <c r="DG321" s="37"/>
      <c r="DH321" s="37"/>
      <c r="DI321" s="37"/>
      <c r="DJ321" s="37"/>
      <c r="DK321" s="37"/>
      <c r="DL321" s="37"/>
      <c r="DM321" s="37"/>
      <c r="DN321" s="37"/>
      <c r="DO321" s="37"/>
      <c r="DP321" s="37"/>
      <c r="DQ321" s="37"/>
      <c r="DR321" s="37"/>
      <c r="DS321" s="37"/>
      <c r="DT321" s="37"/>
      <c r="DU321" s="37"/>
      <c r="DV321" s="37"/>
      <c r="DW321" s="37"/>
      <c r="DX321" s="37"/>
      <c r="DY321" s="37"/>
      <c r="DZ321" s="37"/>
      <c r="EA321" s="37"/>
      <c r="EB321" s="37"/>
      <c r="EC321" s="37"/>
      <c r="ED321" s="37"/>
      <c r="EE321" s="37"/>
      <c r="EF321" s="37"/>
      <c r="EG321" s="37"/>
      <c r="EH321" s="37"/>
      <c r="EI321" s="37"/>
      <c r="EJ321" s="37"/>
      <c r="EK321" s="37"/>
      <c r="EL321" s="37"/>
      <c r="EM321" s="37"/>
      <c r="EN321" s="37"/>
      <c r="EO321" s="37"/>
      <c r="EP321" s="37"/>
      <c r="EQ321" s="37"/>
      <c r="ER321" s="37"/>
      <c r="ES321" s="37"/>
      <c r="ET321" s="37"/>
    </row>
    <row r="322" spans="2:150" s="14" customFormat="1" ht="15.95" customHeight="1" x14ac:dyDescent="0.25">
      <c r="B322" s="29">
        <f t="shared" ref="B322:B335" si="82">B321+1</f>
        <v>2</v>
      </c>
      <c r="C322" s="41">
        <f t="shared" si="76"/>
        <v>1029.6276395531263</v>
      </c>
      <c r="D322" s="2">
        <f t="shared" si="77"/>
        <v>916.36493374254735</v>
      </c>
      <c r="E322" s="41">
        <f t="shared" si="78"/>
        <v>113.26270581057895</v>
      </c>
      <c r="F322" s="48">
        <f t="shared" si="79"/>
        <v>0.12360000000000011</v>
      </c>
      <c r="G322" s="41">
        <v>0</v>
      </c>
      <c r="H322" s="41">
        <f t="shared" si="80"/>
        <v>54.981896024552839</v>
      </c>
      <c r="I322" s="41">
        <v>0</v>
      </c>
      <c r="J322" s="41">
        <f t="shared" si="81"/>
        <v>54.981896024552839</v>
      </c>
      <c r="K322" s="41">
        <f t="shared" ref="K322:K335" si="83">G322+H322+I322</f>
        <v>54.981896024552839</v>
      </c>
      <c r="L322" s="41">
        <f t="shared" ref="L322:L335" si="84">$E$19*$D322</f>
        <v>54.981896024552839</v>
      </c>
      <c r="M322" s="41">
        <f t="shared" ref="M322:M335" si="85">$E$19*K322</f>
        <v>3.2989137614731701</v>
      </c>
      <c r="N322" s="41">
        <f t="shared" ref="N322:N335" si="86">L322+M322</f>
        <v>58.280809786026012</v>
      </c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  <c r="AA322" s="41"/>
      <c r="AB322" s="41"/>
      <c r="AC322" s="41"/>
      <c r="AD322" s="41"/>
      <c r="AE322" s="41"/>
      <c r="AF322" s="41"/>
      <c r="AG322" s="41"/>
      <c r="AH322" s="41"/>
      <c r="AI322" s="41"/>
      <c r="AJ322" s="41"/>
      <c r="AK322" s="41"/>
      <c r="AL322" s="41"/>
      <c r="AM322" s="41"/>
      <c r="AN322" s="41"/>
      <c r="AO322" s="41"/>
      <c r="AP322" s="41"/>
      <c r="AQ322" s="41"/>
      <c r="AR322" s="41"/>
      <c r="AS322" s="41"/>
      <c r="AT322" s="41"/>
      <c r="AU322" s="41"/>
      <c r="AV322" s="41"/>
      <c r="AW322" s="41"/>
      <c r="AX322" s="41"/>
      <c r="AY322" s="41"/>
      <c r="AZ322" s="41"/>
      <c r="BA322" s="41"/>
      <c r="BB322" s="41"/>
      <c r="BC322" s="41"/>
      <c r="BD322" s="41"/>
      <c r="BE322" s="41"/>
      <c r="BF322" s="41"/>
      <c r="BG322" s="41"/>
      <c r="BH322" s="41"/>
      <c r="BI322" s="41"/>
      <c r="BJ322" s="41"/>
      <c r="BK322" s="41"/>
      <c r="BL322" s="41"/>
      <c r="BM322" s="41"/>
      <c r="BN322" s="41"/>
      <c r="BO322" s="41">
        <f t="shared" ref="BO322:BO335" si="87">H322+L322+P322+T322+X322+AB322+AF322+AJ322+AN322+AR322+AV322+AZ322+BD322+BH322+BL322</f>
        <v>109.96379204910568</v>
      </c>
      <c r="BP322" s="41">
        <f t="shared" ref="BP322:BP335" si="88">I322+M322+Q322+U322+Y322+AC322+AG322+AK322+AO322+AS322+AW322+BA322+BE322+BI322+BM322</f>
        <v>3.2989137614731701</v>
      </c>
      <c r="BQ322" s="41">
        <f t="shared" ref="BQ322:BQ335" si="89">BO322+BP322</f>
        <v>113.26270581057885</v>
      </c>
      <c r="BR322" s="37"/>
      <c r="BS322" s="37"/>
      <c r="BT322" s="37"/>
      <c r="BU322" s="37"/>
      <c r="BV322" s="37"/>
      <c r="BW322" s="37"/>
      <c r="BX322" s="37"/>
      <c r="BY322" s="37"/>
      <c r="BZ322" s="37"/>
      <c r="CA322" s="37"/>
      <c r="CB322" s="37"/>
      <c r="CC322" s="37"/>
      <c r="CD322" s="37"/>
      <c r="CE322" s="37"/>
      <c r="CF322" s="37"/>
      <c r="CG322" s="37"/>
      <c r="CH322" s="37"/>
      <c r="CI322" s="37"/>
      <c r="CJ322" s="37"/>
      <c r="CK322" s="37"/>
      <c r="CL322" s="37"/>
      <c r="CM322" s="37"/>
      <c r="CN322" s="37"/>
      <c r="CO322" s="37"/>
      <c r="CP322" s="37"/>
      <c r="CQ322" s="37"/>
      <c r="CR322" s="37"/>
      <c r="CS322" s="37"/>
      <c r="CT322" s="37"/>
      <c r="CU322" s="37"/>
      <c r="CV322" s="37"/>
      <c r="CW322" s="37"/>
      <c r="CX322" s="37"/>
      <c r="CY322" s="37"/>
      <c r="CZ322" s="37"/>
      <c r="DA322" s="37"/>
      <c r="DB322" s="37"/>
      <c r="DC322" s="37"/>
      <c r="DD322" s="37"/>
      <c r="DE322" s="37"/>
      <c r="DF322" s="37"/>
      <c r="DG322" s="37"/>
      <c r="DH322" s="37"/>
      <c r="DI322" s="37"/>
      <c r="DJ322" s="37"/>
      <c r="DK322" s="37"/>
      <c r="DL322" s="37"/>
      <c r="DM322" s="37"/>
      <c r="DN322" s="37"/>
      <c r="DO322" s="37"/>
      <c r="DP322" s="37"/>
      <c r="DQ322" s="37"/>
      <c r="DR322" s="37"/>
      <c r="DS322" s="37"/>
      <c r="DT322" s="37"/>
      <c r="DU322" s="37"/>
      <c r="DV322" s="37"/>
      <c r="DW322" s="37"/>
      <c r="DX322" s="37"/>
      <c r="DY322" s="37"/>
      <c r="DZ322" s="37"/>
      <c r="EA322" s="37"/>
      <c r="EB322" s="37"/>
      <c r="EC322" s="37"/>
      <c r="ED322" s="37"/>
      <c r="EE322" s="37"/>
      <c r="EF322" s="37"/>
      <c r="EG322" s="37"/>
      <c r="EH322" s="37"/>
      <c r="EI322" s="37"/>
      <c r="EJ322" s="37"/>
      <c r="EK322" s="37"/>
      <c r="EL322" s="37"/>
      <c r="EM322" s="37"/>
      <c r="EN322" s="37"/>
      <c r="EO322" s="37"/>
      <c r="EP322" s="37"/>
      <c r="EQ322" s="37"/>
      <c r="ER322" s="37"/>
      <c r="ES322" s="37"/>
      <c r="ET322" s="37"/>
    </row>
    <row r="323" spans="2:150" s="14" customFormat="1" ht="15.95" customHeight="1" x14ac:dyDescent="0.25">
      <c r="B323" s="29">
        <f t="shared" si="82"/>
        <v>3</v>
      </c>
      <c r="C323" s="41">
        <f t="shared" si="76"/>
        <v>1029.6276395531263</v>
      </c>
      <c r="D323" s="2">
        <f t="shared" si="77"/>
        <v>864.49522051183703</v>
      </c>
      <c r="E323" s="41">
        <f t="shared" si="78"/>
        <v>165.13241904128927</v>
      </c>
      <c r="F323" s="48">
        <f t="shared" si="79"/>
        <v>0.19101600000000024</v>
      </c>
      <c r="G323" s="41">
        <v>0</v>
      </c>
      <c r="H323" s="41">
        <f t="shared" si="80"/>
        <v>51.869713230710218</v>
      </c>
      <c r="I323" s="41">
        <v>0</v>
      </c>
      <c r="J323" s="41">
        <f t="shared" si="81"/>
        <v>51.869713230710218</v>
      </c>
      <c r="K323" s="41">
        <f t="shared" si="83"/>
        <v>51.869713230710218</v>
      </c>
      <c r="L323" s="41">
        <f t="shared" si="84"/>
        <v>51.869713230710218</v>
      </c>
      <c r="M323" s="41">
        <f t="shared" si="85"/>
        <v>3.1121827938426128</v>
      </c>
      <c r="N323" s="41">
        <f t="shared" si="86"/>
        <v>54.981896024552832</v>
      </c>
      <c r="O323" s="41">
        <f t="shared" ref="O323:O335" si="90">K323+L323+M323</f>
        <v>106.85160925526304</v>
      </c>
      <c r="P323" s="41">
        <f t="shared" ref="P323:P335" si="91">$E$19*$D323</f>
        <v>51.869713230710218</v>
      </c>
      <c r="Q323" s="41">
        <f t="shared" ref="Q323:Q335" si="92">$E$19*O323</f>
        <v>6.4110965553157824</v>
      </c>
      <c r="R323" s="41">
        <f t="shared" ref="R323:R335" si="93">P323+Q323</f>
        <v>58.280809786025998</v>
      </c>
      <c r="S323" s="41"/>
      <c r="T323" s="41"/>
      <c r="U323" s="41"/>
      <c r="V323" s="41"/>
      <c r="W323" s="41"/>
      <c r="X323" s="41"/>
      <c r="Y323" s="41"/>
      <c r="Z323" s="41"/>
      <c r="AA323" s="41"/>
      <c r="AB323" s="41"/>
      <c r="AC323" s="41"/>
      <c r="AD323" s="41"/>
      <c r="AE323" s="41"/>
      <c r="AF323" s="41"/>
      <c r="AG323" s="41"/>
      <c r="AH323" s="41"/>
      <c r="AI323" s="41"/>
      <c r="AJ323" s="41"/>
      <c r="AK323" s="41"/>
      <c r="AL323" s="41"/>
      <c r="AM323" s="41"/>
      <c r="AN323" s="41"/>
      <c r="AO323" s="41"/>
      <c r="AP323" s="41"/>
      <c r="AQ323" s="41"/>
      <c r="AR323" s="41"/>
      <c r="AS323" s="41"/>
      <c r="AT323" s="41"/>
      <c r="AU323" s="41"/>
      <c r="AV323" s="41"/>
      <c r="AW323" s="41"/>
      <c r="AX323" s="41"/>
      <c r="AY323" s="41"/>
      <c r="AZ323" s="41"/>
      <c r="BA323" s="41"/>
      <c r="BB323" s="41"/>
      <c r="BC323" s="41"/>
      <c r="BD323" s="41"/>
      <c r="BE323" s="41"/>
      <c r="BF323" s="41"/>
      <c r="BG323" s="41"/>
      <c r="BH323" s="41"/>
      <c r="BI323" s="41"/>
      <c r="BJ323" s="41"/>
      <c r="BK323" s="41"/>
      <c r="BL323" s="41"/>
      <c r="BM323" s="41"/>
      <c r="BN323" s="41"/>
      <c r="BO323" s="41">
        <f t="shared" si="87"/>
        <v>155.60913969213067</v>
      </c>
      <c r="BP323" s="41">
        <f t="shared" si="88"/>
        <v>9.5232793491583951</v>
      </c>
      <c r="BQ323" s="41">
        <f t="shared" si="89"/>
        <v>165.13241904128907</v>
      </c>
      <c r="BR323" s="37"/>
      <c r="BS323" s="37"/>
      <c r="BT323" s="37"/>
      <c r="BU323" s="37"/>
      <c r="BV323" s="37"/>
      <c r="BW323" s="37"/>
      <c r="BX323" s="37"/>
      <c r="BY323" s="37"/>
      <c r="BZ323" s="37"/>
      <c r="CA323" s="37"/>
      <c r="CB323" s="37"/>
      <c r="CC323" s="37"/>
      <c r="CD323" s="37"/>
      <c r="CE323" s="37"/>
      <c r="CF323" s="37"/>
      <c r="CG323" s="37"/>
      <c r="CH323" s="37"/>
      <c r="CI323" s="37"/>
      <c r="CJ323" s="37"/>
      <c r="CK323" s="37"/>
      <c r="CL323" s="37"/>
      <c r="CM323" s="37"/>
      <c r="CN323" s="37"/>
      <c r="CO323" s="37"/>
      <c r="CP323" s="37"/>
      <c r="CQ323" s="37"/>
      <c r="CR323" s="37"/>
      <c r="CS323" s="37"/>
      <c r="CT323" s="37"/>
      <c r="CU323" s="37"/>
      <c r="CV323" s="37"/>
      <c r="CW323" s="37"/>
      <c r="CX323" s="37"/>
      <c r="CY323" s="37"/>
      <c r="CZ323" s="37"/>
      <c r="DA323" s="37"/>
      <c r="DB323" s="37"/>
      <c r="DC323" s="37"/>
      <c r="DD323" s="37"/>
      <c r="DE323" s="37"/>
      <c r="DF323" s="37"/>
      <c r="DG323" s="37"/>
      <c r="DH323" s="37"/>
      <c r="DI323" s="37"/>
      <c r="DJ323" s="37"/>
      <c r="DK323" s="37"/>
      <c r="DL323" s="37"/>
      <c r="DM323" s="37"/>
      <c r="DN323" s="37"/>
      <c r="DO323" s="37"/>
      <c r="DP323" s="37"/>
      <c r="DQ323" s="37"/>
      <c r="DR323" s="37"/>
      <c r="DS323" s="37"/>
      <c r="DT323" s="37"/>
      <c r="DU323" s="37"/>
      <c r="DV323" s="37"/>
      <c r="DW323" s="37"/>
      <c r="DX323" s="37"/>
      <c r="DY323" s="37"/>
      <c r="DZ323" s="37"/>
      <c r="EA323" s="37"/>
      <c r="EB323" s="37"/>
      <c r="EC323" s="37"/>
      <c r="ED323" s="37"/>
      <c r="EE323" s="37"/>
      <c r="EF323" s="37"/>
      <c r="EG323" s="37"/>
      <c r="EH323" s="37"/>
      <c r="EI323" s="37"/>
      <c r="EJ323" s="37"/>
      <c r="EK323" s="37"/>
      <c r="EL323" s="37"/>
      <c r="EM323" s="37"/>
      <c r="EN323" s="37"/>
      <c r="EO323" s="37"/>
      <c r="EP323" s="37"/>
      <c r="EQ323" s="37"/>
      <c r="ER323" s="37"/>
      <c r="ES323" s="37"/>
      <c r="ET323" s="37"/>
    </row>
    <row r="324" spans="2:150" s="14" customFormat="1" ht="15.95" customHeight="1" x14ac:dyDescent="0.25">
      <c r="B324" s="29">
        <f t="shared" si="82"/>
        <v>4</v>
      </c>
      <c r="C324" s="41">
        <f t="shared" si="76"/>
        <v>1029.6276395531263</v>
      </c>
      <c r="D324" s="2">
        <f t="shared" si="77"/>
        <v>815.56152878475189</v>
      </c>
      <c r="E324" s="41">
        <f t="shared" si="78"/>
        <v>214.06611076837441</v>
      </c>
      <c r="F324" s="48">
        <f t="shared" si="79"/>
        <v>0.26247696000000031</v>
      </c>
      <c r="G324" s="41">
        <v>0</v>
      </c>
      <c r="H324" s="41">
        <f t="shared" si="80"/>
        <v>48.933691727085112</v>
      </c>
      <c r="I324" s="41">
        <v>0</v>
      </c>
      <c r="J324" s="41">
        <f t="shared" si="81"/>
        <v>48.933691727085112</v>
      </c>
      <c r="K324" s="41">
        <f t="shared" si="83"/>
        <v>48.933691727085112</v>
      </c>
      <c r="L324" s="41">
        <f t="shared" si="84"/>
        <v>48.933691727085112</v>
      </c>
      <c r="M324" s="41">
        <f t="shared" si="85"/>
        <v>2.9360215036251067</v>
      </c>
      <c r="N324" s="41">
        <f t="shared" si="86"/>
        <v>51.869713230710218</v>
      </c>
      <c r="O324" s="41">
        <f t="shared" si="90"/>
        <v>100.80340495779534</v>
      </c>
      <c r="P324" s="41">
        <f t="shared" si="91"/>
        <v>48.933691727085112</v>
      </c>
      <c r="Q324" s="41">
        <f t="shared" si="92"/>
        <v>6.0482042974677199</v>
      </c>
      <c r="R324" s="41">
        <f t="shared" si="93"/>
        <v>54.981896024552832</v>
      </c>
      <c r="S324" s="41">
        <f t="shared" ref="S324:S335" si="94">O324+P324+Q324</f>
        <v>155.78530098234816</v>
      </c>
      <c r="T324" s="41">
        <f t="shared" ref="T324:T335" si="95">$E$19*$D324</f>
        <v>48.933691727085112</v>
      </c>
      <c r="U324" s="41">
        <f t="shared" ref="U324:U335" si="96">$E$19*S324</f>
        <v>9.3471180589408895</v>
      </c>
      <c r="V324" s="41">
        <f t="shared" ref="V324:V335" si="97">T324+U324</f>
        <v>58.280809786025998</v>
      </c>
      <c r="W324" s="41"/>
      <c r="X324" s="41"/>
      <c r="Y324" s="41"/>
      <c r="Z324" s="41"/>
      <c r="AA324" s="41"/>
      <c r="AB324" s="41"/>
      <c r="AC324" s="41"/>
      <c r="AD324" s="41"/>
      <c r="AE324" s="41"/>
      <c r="AF324" s="41"/>
      <c r="AG324" s="41"/>
      <c r="AH324" s="41"/>
      <c r="AI324" s="41"/>
      <c r="AJ324" s="41"/>
      <c r="AK324" s="41"/>
      <c r="AL324" s="41"/>
      <c r="AM324" s="41"/>
      <c r="AN324" s="41"/>
      <c r="AO324" s="41"/>
      <c r="AP324" s="41"/>
      <c r="AQ324" s="41"/>
      <c r="AR324" s="41"/>
      <c r="AS324" s="41"/>
      <c r="AT324" s="41"/>
      <c r="AU324" s="41"/>
      <c r="AV324" s="41"/>
      <c r="AW324" s="41"/>
      <c r="AX324" s="41"/>
      <c r="AY324" s="41"/>
      <c r="AZ324" s="41"/>
      <c r="BA324" s="41"/>
      <c r="BB324" s="41"/>
      <c r="BC324" s="41"/>
      <c r="BD324" s="41"/>
      <c r="BE324" s="41"/>
      <c r="BF324" s="41"/>
      <c r="BG324" s="41"/>
      <c r="BH324" s="41"/>
      <c r="BI324" s="41"/>
      <c r="BJ324" s="41"/>
      <c r="BK324" s="41"/>
      <c r="BL324" s="41"/>
      <c r="BM324" s="41"/>
      <c r="BN324" s="41"/>
      <c r="BO324" s="41">
        <f t="shared" si="87"/>
        <v>195.73476690834045</v>
      </c>
      <c r="BP324" s="41">
        <f t="shared" si="88"/>
        <v>18.331343860033716</v>
      </c>
      <c r="BQ324" s="41">
        <f t="shared" si="89"/>
        <v>214.06611076837416</v>
      </c>
      <c r="BR324" s="37"/>
      <c r="BS324" s="37"/>
      <c r="BT324" s="37"/>
      <c r="BU324" s="37"/>
      <c r="BV324" s="37"/>
      <c r="BW324" s="37"/>
      <c r="BX324" s="37"/>
      <c r="BY324" s="37"/>
      <c r="BZ324" s="37"/>
      <c r="CA324" s="37"/>
      <c r="CB324" s="37"/>
      <c r="CC324" s="37"/>
      <c r="CD324" s="37"/>
      <c r="CE324" s="37"/>
      <c r="CF324" s="37"/>
      <c r="CG324" s="37"/>
      <c r="CH324" s="37"/>
      <c r="CI324" s="37"/>
      <c r="CJ324" s="37"/>
      <c r="CK324" s="37"/>
      <c r="CL324" s="37"/>
      <c r="CM324" s="37"/>
      <c r="CN324" s="37"/>
      <c r="CO324" s="37"/>
      <c r="CP324" s="37"/>
      <c r="CQ324" s="37"/>
      <c r="CR324" s="37"/>
      <c r="CS324" s="37"/>
      <c r="CT324" s="37"/>
      <c r="CU324" s="37"/>
      <c r="CV324" s="37"/>
      <c r="CW324" s="37"/>
      <c r="CX324" s="37"/>
      <c r="CY324" s="37"/>
      <c r="CZ324" s="37"/>
      <c r="DA324" s="37"/>
      <c r="DB324" s="37"/>
      <c r="DC324" s="37"/>
      <c r="DD324" s="37"/>
      <c r="DE324" s="37"/>
      <c r="DF324" s="37"/>
      <c r="DG324" s="37"/>
      <c r="DH324" s="37"/>
      <c r="DI324" s="37"/>
      <c r="DJ324" s="37"/>
      <c r="DK324" s="37"/>
      <c r="DL324" s="37"/>
      <c r="DM324" s="37"/>
      <c r="DN324" s="37"/>
      <c r="DO324" s="37"/>
      <c r="DP324" s="37"/>
      <c r="DQ324" s="37"/>
      <c r="DR324" s="37"/>
      <c r="DS324" s="37"/>
      <c r="DT324" s="37"/>
      <c r="DU324" s="37"/>
      <c r="DV324" s="37"/>
      <c r="DW324" s="37"/>
      <c r="DX324" s="37"/>
      <c r="DY324" s="37"/>
      <c r="DZ324" s="37"/>
      <c r="EA324" s="37"/>
      <c r="EB324" s="37"/>
      <c r="EC324" s="37"/>
      <c r="ED324" s="37"/>
      <c r="EE324" s="37"/>
      <c r="EF324" s="37"/>
      <c r="EG324" s="37"/>
      <c r="EH324" s="37"/>
      <c r="EI324" s="37"/>
      <c r="EJ324" s="37"/>
      <c r="EK324" s="37"/>
      <c r="EL324" s="37"/>
      <c r="EM324" s="37"/>
      <c r="EN324" s="37"/>
      <c r="EO324" s="37"/>
      <c r="EP324" s="37"/>
      <c r="EQ324" s="37"/>
      <c r="ER324" s="37"/>
      <c r="ES324" s="37"/>
      <c r="ET324" s="37"/>
    </row>
    <row r="325" spans="2:150" s="14" customFormat="1" ht="15.95" customHeight="1" x14ac:dyDescent="0.25">
      <c r="B325" s="29">
        <f t="shared" si="82"/>
        <v>5</v>
      </c>
      <c r="C325" s="41">
        <f t="shared" si="76"/>
        <v>1029.6276395531263</v>
      </c>
      <c r="D325" s="2">
        <f t="shared" si="77"/>
        <v>769.39766866486013</v>
      </c>
      <c r="E325" s="41">
        <f t="shared" si="78"/>
        <v>260.22997088826617</v>
      </c>
      <c r="F325" s="48">
        <f t="shared" si="79"/>
        <v>0.33822557760000055</v>
      </c>
      <c r="G325" s="41">
        <v>0</v>
      </c>
      <c r="H325" s="41">
        <f t="shared" si="80"/>
        <v>46.163860119891609</v>
      </c>
      <c r="I325" s="41">
        <v>0</v>
      </c>
      <c r="J325" s="41">
        <f t="shared" si="81"/>
        <v>46.163860119891609</v>
      </c>
      <c r="K325" s="41">
        <f t="shared" si="83"/>
        <v>46.163860119891609</v>
      </c>
      <c r="L325" s="41">
        <f t="shared" si="84"/>
        <v>46.163860119891609</v>
      </c>
      <c r="M325" s="41">
        <f t="shared" si="85"/>
        <v>2.7698316071934963</v>
      </c>
      <c r="N325" s="41">
        <f t="shared" si="86"/>
        <v>48.933691727085105</v>
      </c>
      <c r="O325" s="41">
        <f t="shared" si="90"/>
        <v>95.097551846976714</v>
      </c>
      <c r="P325" s="41">
        <f t="shared" si="91"/>
        <v>46.163860119891609</v>
      </c>
      <c r="Q325" s="41">
        <f t="shared" si="92"/>
        <v>5.7058531108186026</v>
      </c>
      <c r="R325" s="41">
        <f t="shared" si="93"/>
        <v>51.869713230710211</v>
      </c>
      <c r="S325" s="41">
        <f t="shared" si="94"/>
        <v>146.9672650776869</v>
      </c>
      <c r="T325" s="41">
        <f t="shared" si="95"/>
        <v>46.163860119891609</v>
      </c>
      <c r="U325" s="41">
        <f t="shared" si="96"/>
        <v>8.8180359046612136</v>
      </c>
      <c r="V325" s="41">
        <f t="shared" si="97"/>
        <v>54.981896024552825</v>
      </c>
      <c r="W325" s="41">
        <f t="shared" ref="W325:W335" si="98">S325+T325+U325</f>
        <v>201.94916110223971</v>
      </c>
      <c r="X325" s="41">
        <f t="shared" ref="X325:X335" si="99">$E$19*$D325</f>
        <v>46.163860119891609</v>
      </c>
      <c r="Y325" s="41">
        <f t="shared" ref="Y325:Y335" si="100">$E$19*W325</f>
        <v>12.116949666134383</v>
      </c>
      <c r="Z325" s="41">
        <f t="shared" ref="Z325:Z335" si="101">X325+Y325</f>
        <v>58.280809786025991</v>
      </c>
      <c r="AA325" s="41"/>
      <c r="AB325" s="41"/>
      <c r="AC325" s="41"/>
      <c r="AD325" s="41"/>
      <c r="AE325" s="41"/>
      <c r="AF325" s="41"/>
      <c r="AG325" s="41"/>
      <c r="AH325" s="41"/>
      <c r="AI325" s="41"/>
      <c r="AJ325" s="41"/>
      <c r="AK325" s="41"/>
      <c r="AL325" s="41"/>
      <c r="AM325" s="41"/>
      <c r="AN325" s="41"/>
      <c r="AO325" s="41"/>
      <c r="AP325" s="41"/>
      <c r="AQ325" s="41"/>
      <c r="AR325" s="41"/>
      <c r="AS325" s="41"/>
      <c r="AT325" s="41"/>
      <c r="AU325" s="41"/>
      <c r="AV325" s="41"/>
      <c r="AW325" s="41"/>
      <c r="AX325" s="41"/>
      <c r="AY325" s="41"/>
      <c r="AZ325" s="41"/>
      <c r="BA325" s="41"/>
      <c r="BB325" s="41"/>
      <c r="BC325" s="41"/>
      <c r="BD325" s="41"/>
      <c r="BE325" s="41"/>
      <c r="BF325" s="41"/>
      <c r="BG325" s="41"/>
      <c r="BH325" s="41"/>
      <c r="BI325" s="41"/>
      <c r="BJ325" s="41"/>
      <c r="BK325" s="41"/>
      <c r="BL325" s="41"/>
      <c r="BM325" s="41"/>
      <c r="BN325" s="41"/>
      <c r="BO325" s="41">
        <f t="shared" si="87"/>
        <v>230.81930059945805</v>
      </c>
      <c r="BP325" s="41">
        <f t="shared" si="88"/>
        <v>29.410670288807694</v>
      </c>
      <c r="BQ325" s="41">
        <f t="shared" si="89"/>
        <v>260.22997088826571</v>
      </c>
      <c r="BR325" s="37"/>
      <c r="BS325" s="37"/>
      <c r="BT325" s="37"/>
      <c r="BU325" s="37"/>
      <c r="BV325" s="37"/>
      <c r="BW325" s="37"/>
      <c r="BX325" s="37"/>
      <c r="BY325" s="37"/>
      <c r="BZ325" s="37"/>
      <c r="CA325" s="37"/>
      <c r="CB325" s="37"/>
      <c r="CC325" s="37"/>
      <c r="CD325" s="37"/>
      <c r="CE325" s="37"/>
      <c r="CF325" s="37"/>
      <c r="CG325" s="37"/>
      <c r="CH325" s="37"/>
      <c r="CI325" s="37"/>
      <c r="CJ325" s="37"/>
      <c r="CK325" s="37"/>
      <c r="CL325" s="37"/>
      <c r="CM325" s="37"/>
      <c r="CN325" s="37"/>
      <c r="CO325" s="37"/>
      <c r="CP325" s="37"/>
      <c r="CQ325" s="37"/>
      <c r="CR325" s="37"/>
      <c r="CS325" s="37"/>
      <c r="CT325" s="37"/>
      <c r="CU325" s="37"/>
      <c r="CV325" s="37"/>
      <c r="CW325" s="37"/>
      <c r="CX325" s="37"/>
      <c r="CY325" s="37"/>
      <c r="CZ325" s="37"/>
      <c r="DA325" s="37"/>
      <c r="DB325" s="37"/>
      <c r="DC325" s="37"/>
      <c r="DD325" s="37"/>
      <c r="DE325" s="37"/>
      <c r="DF325" s="37"/>
      <c r="DG325" s="37"/>
      <c r="DH325" s="37"/>
      <c r="DI325" s="37"/>
      <c r="DJ325" s="37"/>
      <c r="DK325" s="37"/>
      <c r="DL325" s="37"/>
      <c r="DM325" s="37"/>
      <c r="DN325" s="37"/>
      <c r="DO325" s="37"/>
      <c r="DP325" s="37"/>
      <c r="DQ325" s="37"/>
      <c r="DR325" s="37"/>
      <c r="DS325" s="37"/>
      <c r="DT325" s="37"/>
      <c r="DU325" s="37"/>
      <c r="DV325" s="37"/>
      <c r="DW325" s="37"/>
      <c r="DX325" s="37"/>
      <c r="DY325" s="37"/>
      <c r="DZ325" s="37"/>
      <c r="EA325" s="37"/>
      <c r="EB325" s="37"/>
      <c r="EC325" s="37"/>
      <c r="ED325" s="37"/>
      <c r="EE325" s="37"/>
      <c r="EF325" s="37"/>
      <c r="EG325" s="37"/>
      <c r="EH325" s="37"/>
      <c r="EI325" s="37"/>
      <c r="EJ325" s="37"/>
      <c r="EK325" s="37"/>
      <c r="EL325" s="37"/>
      <c r="EM325" s="37"/>
      <c r="EN325" s="37"/>
      <c r="EO325" s="37"/>
      <c r="EP325" s="37"/>
      <c r="EQ325" s="37"/>
      <c r="ER325" s="37"/>
      <c r="ES325" s="37"/>
      <c r="ET325" s="37"/>
    </row>
    <row r="326" spans="2:150" s="14" customFormat="1" ht="15.95" customHeight="1" x14ac:dyDescent="0.25">
      <c r="B326" s="29">
        <f t="shared" si="82"/>
        <v>6</v>
      </c>
      <c r="C326" s="41">
        <f t="shared" si="76"/>
        <v>1029.6276395531263</v>
      </c>
      <c r="D326" s="2">
        <f t="shared" si="77"/>
        <v>725.84685723100017</v>
      </c>
      <c r="E326" s="41">
        <f t="shared" si="78"/>
        <v>303.78078232212613</v>
      </c>
      <c r="F326" s="48">
        <f t="shared" si="79"/>
        <v>0.41851911225600053</v>
      </c>
      <c r="G326" s="41">
        <v>0</v>
      </c>
      <c r="H326" s="41">
        <f t="shared" si="80"/>
        <v>43.550811433860005</v>
      </c>
      <c r="I326" s="41">
        <v>0</v>
      </c>
      <c r="J326" s="41">
        <f t="shared" si="81"/>
        <v>43.550811433860005</v>
      </c>
      <c r="K326" s="41">
        <f t="shared" si="83"/>
        <v>43.550811433860005</v>
      </c>
      <c r="L326" s="41">
        <f t="shared" si="84"/>
        <v>43.550811433860005</v>
      </c>
      <c r="M326" s="41">
        <f t="shared" si="85"/>
        <v>2.6130486860316</v>
      </c>
      <c r="N326" s="41">
        <f t="shared" si="86"/>
        <v>46.163860119891602</v>
      </c>
      <c r="O326" s="41">
        <f t="shared" si="90"/>
        <v>89.714671553751614</v>
      </c>
      <c r="P326" s="41">
        <f t="shared" si="91"/>
        <v>43.550811433860005</v>
      </c>
      <c r="Q326" s="41">
        <f t="shared" si="92"/>
        <v>5.3828802932250968</v>
      </c>
      <c r="R326" s="41">
        <f t="shared" si="93"/>
        <v>48.933691727085105</v>
      </c>
      <c r="S326" s="41">
        <f t="shared" si="94"/>
        <v>138.64836328083672</v>
      </c>
      <c r="T326" s="41">
        <f t="shared" si="95"/>
        <v>43.550811433860005</v>
      </c>
      <c r="U326" s="41">
        <f t="shared" si="96"/>
        <v>8.3189017968502021</v>
      </c>
      <c r="V326" s="41">
        <f t="shared" si="97"/>
        <v>51.869713230710204</v>
      </c>
      <c r="W326" s="41">
        <f t="shared" si="98"/>
        <v>190.51807651154692</v>
      </c>
      <c r="X326" s="41">
        <f t="shared" si="99"/>
        <v>43.550811433860005</v>
      </c>
      <c r="Y326" s="41">
        <f t="shared" si="100"/>
        <v>11.431084590692816</v>
      </c>
      <c r="Z326" s="41">
        <f t="shared" si="101"/>
        <v>54.981896024552825</v>
      </c>
      <c r="AA326" s="41">
        <f t="shared" ref="AA326:AA335" si="102">W326+X326+Y326</f>
        <v>245.49997253609973</v>
      </c>
      <c r="AB326" s="41">
        <f t="shared" ref="AB326:AB335" si="103">$E$19*$D326</f>
        <v>43.550811433860005</v>
      </c>
      <c r="AC326" s="41">
        <f t="shared" ref="AC326:AC335" si="104">$E$19*AA326</f>
        <v>14.729998352165984</v>
      </c>
      <c r="AD326" s="41">
        <f t="shared" ref="AD326:AD335" si="105">AB326+AC326</f>
        <v>58.280809786025991</v>
      </c>
      <c r="AE326" s="41"/>
      <c r="AF326" s="41"/>
      <c r="AG326" s="41"/>
      <c r="AH326" s="41"/>
      <c r="AI326" s="41"/>
      <c r="AJ326" s="41"/>
      <c r="AK326" s="41"/>
      <c r="AL326" s="41"/>
      <c r="AM326" s="41"/>
      <c r="AN326" s="41"/>
      <c r="AO326" s="41"/>
      <c r="AP326" s="41"/>
      <c r="AQ326" s="41"/>
      <c r="AR326" s="41"/>
      <c r="AS326" s="41"/>
      <c r="AT326" s="41"/>
      <c r="AU326" s="41"/>
      <c r="AV326" s="41"/>
      <c r="AW326" s="41"/>
      <c r="AX326" s="41"/>
      <c r="AY326" s="41"/>
      <c r="AZ326" s="41"/>
      <c r="BA326" s="41"/>
      <c r="BB326" s="41"/>
      <c r="BC326" s="41"/>
      <c r="BD326" s="41"/>
      <c r="BE326" s="41"/>
      <c r="BF326" s="41"/>
      <c r="BG326" s="41"/>
      <c r="BH326" s="41"/>
      <c r="BI326" s="41"/>
      <c r="BJ326" s="41"/>
      <c r="BK326" s="41"/>
      <c r="BL326" s="41"/>
      <c r="BM326" s="41"/>
      <c r="BN326" s="41"/>
      <c r="BO326" s="41">
        <f t="shared" si="87"/>
        <v>261.30486860316006</v>
      </c>
      <c r="BP326" s="41">
        <f t="shared" si="88"/>
        <v>42.4759137189657</v>
      </c>
      <c r="BQ326" s="41">
        <f t="shared" si="89"/>
        <v>303.78078232212579</v>
      </c>
      <c r="BR326" s="37"/>
      <c r="BS326" s="37"/>
      <c r="BT326" s="37"/>
      <c r="BU326" s="37"/>
      <c r="BV326" s="37"/>
      <c r="BW326" s="37"/>
      <c r="BX326" s="37"/>
      <c r="BY326" s="37"/>
      <c r="BZ326" s="37"/>
      <c r="CA326" s="37"/>
      <c r="CB326" s="37"/>
      <c r="CC326" s="37"/>
      <c r="CD326" s="37"/>
      <c r="CE326" s="37"/>
      <c r="CF326" s="37"/>
      <c r="CG326" s="37"/>
      <c r="CH326" s="37"/>
      <c r="CI326" s="37"/>
      <c r="CJ326" s="37"/>
      <c r="CK326" s="37"/>
      <c r="CL326" s="37"/>
      <c r="CM326" s="37"/>
      <c r="CN326" s="37"/>
      <c r="CO326" s="37"/>
      <c r="CP326" s="37"/>
      <c r="CQ326" s="37"/>
      <c r="CR326" s="37"/>
      <c r="CS326" s="37"/>
      <c r="CT326" s="37"/>
      <c r="CU326" s="37"/>
      <c r="CV326" s="37"/>
      <c r="CW326" s="37"/>
      <c r="CX326" s="37"/>
      <c r="CY326" s="37"/>
      <c r="CZ326" s="37"/>
      <c r="DA326" s="37"/>
      <c r="DB326" s="37"/>
      <c r="DC326" s="37"/>
      <c r="DD326" s="37"/>
      <c r="DE326" s="37"/>
      <c r="DF326" s="37"/>
      <c r="DG326" s="37"/>
      <c r="DH326" s="37"/>
      <c r="DI326" s="37"/>
      <c r="DJ326" s="37"/>
      <c r="DK326" s="37"/>
      <c r="DL326" s="37"/>
      <c r="DM326" s="37"/>
      <c r="DN326" s="37"/>
      <c r="DO326" s="37"/>
      <c r="DP326" s="37"/>
      <c r="DQ326" s="37"/>
      <c r="DR326" s="37"/>
      <c r="DS326" s="37"/>
      <c r="DT326" s="37"/>
      <c r="DU326" s="37"/>
      <c r="DV326" s="37"/>
      <c r="DW326" s="37"/>
      <c r="DX326" s="37"/>
      <c r="DY326" s="37"/>
      <c r="DZ326" s="37"/>
      <c r="EA326" s="37"/>
      <c r="EB326" s="37"/>
      <c r="EC326" s="37"/>
      <c r="ED326" s="37"/>
      <c r="EE326" s="37"/>
      <c r="EF326" s="37"/>
      <c r="EG326" s="37"/>
      <c r="EH326" s="37"/>
      <c r="EI326" s="37"/>
      <c r="EJ326" s="37"/>
      <c r="EK326" s="37"/>
      <c r="EL326" s="37"/>
      <c r="EM326" s="37"/>
      <c r="EN326" s="37"/>
      <c r="EO326" s="37"/>
      <c r="EP326" s="37"/>
      <c r="EQ326" s="37"/>
      <c r="ER326" s="37"/>
      <c r="ES326" s="37"/>
      <c r="ET326" s="37"/>
    </row>
    <row r="327" spans="2:150" s="14" customFormat="1" ht="15.95" customHeight="1" x14ac:dyDescent="0.25">
      <c r="B327" s="29">
        <f t="shared" si="82"/>
        <v>7</v>
      </c>
      <c r="C327" s="41">
        <f t="shared" si="76"/>
        <v>1029.6276395531263</v>
      </c>
      <c r="D327" s="2">
        <f t="shared" si="77"/>
        <v>684.76118606698117</v>
      </c>
      <c r="E327" s="41">
        <f t="shared" si="78"/>
        <v>344.86645348614513</v>
      </c>
      <c r="F327" s="48">
        <f t="shared" si="79"/>
        <v>0.50363025899136082</v>
      </c>
      <c r="G327" s="41">
        <v>0</v>
      </c>
      <c r="H327" s="41">
        <f t="shared" si="80"/>
        <v>41.085671164018869</v>
      </c>
      <c r="I327" s="41">
        <v>0</v>
      </c>
      <c r="J327" s="41">
        <f t="shared" si="81"/>
        <v>41.085671164018869</v>
      </c>
      <c r="K327" s="41">
        <f t="shared" si="83"/>
        <v>41.085671164018869</v>
      </c>
      <c r="L327" s="41">
        <f t="shared" si="84"/>
        <v>41.085671164018869</v>
      </c>
      <c r="M327" s="41">
        <f t="shared" si="85"/>
        <v>2.465140269841132</v>
      </c>
      <c r="N327" s="41">
        <f t="shared" si="86"/>
        <v>43.550811433859998</v>
      </c>
      <c r="O327" s="41">
        <f t="shared" si="90"/>
        <v>84.636482597878867</v>
      </c>
      <c r="P327" s="41">
        <f t="shared" si="91"/>
        <v>41.085671164018869</v>
      </c>
      <c r="Q327" s="41">
        <f t="shared" si="92"/>
        <v>5.078188955872732</v>
      </c>
      <c r="R327" s="41">
        <f t="shared" si="93"/>
        <v>46.163860119891602</v>
      </c>
      <c r="S327" s="41">
        <f t="shared" si="94"/>
        <v>130.80034271777046</v>
      </c>
      <c r="T327" s="41">
        <f t="shared" si="95"/>
        <v>41.085671164018869</v>
      </c>
      <c r="U327" s="41">
        <f t="shared" si="96"/>
        <v>7.8480205630662274</v>
      </c>
      <c r="V327" s="41">
        <f t="shared" si="97"/>
        <v>48.933691727085098</v>
      </c>
      <c r="W327" s="41">
        <f t="shared" si="98"/>
        <v>179.73403444485555</v>
      </c>
      <c r="X327" s="41">
        <f t="shared" si="99"/>
        <v>41.085671164018869</v>
      </c>
      <c r="Y327" s="41">
        <f t="shared" si="100"/>
        <v>10.784042066691333</v>
      </c>
      <c r="Z327" s="41">
        <f t="shared" si="101"/>
        <v>51.869713230710204</v>
      </c>
      <c r="AA327" s="41">
        <f t="shared" si="102"/>
        <v>231.60374767556576</v>
      </c>
      <c r="AB327" s="41">
        <f t="shared" si="103"/>
        <v>41.085671164018869</v>
      </c>
      <c r="AC327" s="41">
        <f t="shared" si="104"/>
        <v>13.896224860533945</v>
      </c>
      <c r="AD327" s="41">
        <f t="shared" si="105"/>
        <v>54.98189602455281</v>
      </c>
      <c r="AE327" s="41">
        <f t="shared" ref="AE327:AE335" si="106">AA327+AB327+AC327</f>
        <v>286.58564370011857</v>
      </c>
      <c r="AF327" s="41">
        <f t="shared" ref="AF327:AF335" si="107">$E$19*$D327</f>
        <v>41.085671164018869</v>
      </c>
      <c r="AG327" s="41">
        <f t="shared" ref="AG327:AG335" si="108">$E$19*AE327</f>
        <v>17.195138622007114</v>
      </c>
      <c r="AH327" s="41">
        <f t="shared" ref="AH327:AH335" si="109">AF327+AG327</f>
        <v>58.280809786025983</v>
      </c>
      <c r="AI327" s="41"/>
      <c r="AJ327" s="41"/>
      <c r="AK327" s="41"/>
      <c r="AL327" s="41"/>
      <c r="AM327" s="41"/>
      <c r="AN327" s="41"/>
      <c r="AO327" s="41"/>
      <c r="AP327" s="41"/>
      <c r="AQ327" s="41"/>
      <c r="AR327" s="41"/>
      <c r="AS327" s="41"/>
      <c r="AT327" s="41"/>
      <c r="AU327" s="41"/>
      <c r="AV327" s="41"/>
      <c r="AW327" s="41"/>
      <c r="AX327" s="41"/>
      <c r="AY327" s="41"/>
      <c r="AZ327" s="41"/>
      <c r="BA327" s="41"/>
      <c r="BB327" s="41"/>
      <c r="BC327" s="41"/>
      <c r="BD327" s="41"/>
      <c r="BE327" s="41"/>
      <c r="BF327" s="41"/>
      <c r="BG327" s="41"/>
      <c r="BH327" s="41"/>
      <c r="BI327" s="41"/>
      <c r="BJ327" s="41"/>
      <c r="BK327" s="41"/>
      <c r="BL327" s="41"/>
      <c r="BM327" s="41"/>
      <c r="BN327" s="41"/>
      <c r="BO327" s="41">
        <f t="shared" si="87"/>
        <v>287.59969814813206</v>
      </c>
      <c r="BP327" s="41">
        <f t="shared" si="88"/>
        <v>57.26675533801248</v>
      </c>
      <c r="BQ327" s="41">
        <f t="shared" si="89"/>
        <v>344.86645348614456</v>
      </c>
      <c r="BR327" s="37"/>
      <c r="BS327" s="37"/>
      <c r="BT327" s="37"/>
      <c r="BU327" s="37"/>
      <c r="BV327" s="37"/>
      <c r="BW327" s="37"/>
      <c r="BX327" s="37"/>
      <c r="BY327" s="37"/>
      <c r="BZ327" s="37"/>
      <c r="CA327" s="37"/>
      <c r="CB327" s="37"/>
      <c r="CC327" s="37"/>
      <c r="CD327" s="37"/>
      <c r="CE327" s="37"/>
      <c r="CF327" s="37"/>
      <c r="CG327" s="37"/>
      <c r="CH327" s="37"/>
      <c r="CI327" s="37"/>
      <c r="CJ327" s="37"/>
      <c r="CK327" s="37"/>
      <c r="CL327" s="37"/>
      <c r="CM327" s="37"/>
      <c r="CN327" s="37"/>
      <c r="CO327" s="37"/>
      <c r="CP327" s="37"/>
      <c r="CQ327" s="37"/>
      <c r="CR327" s="37"/>
      <c r="CS327" s="37"/>
      <c r="CT327" s="37"/>
      <c r="CU327" s="37"/>
      <c r="CV327" s="37"/>
      <c r="CW327" s="37"/>
      <c r="CX327" s="37"/>
      <c r="CY327" s="37"/>
      <c r="CZ327" s="37"/>
      <c r="DA327" s="37"/>
      <c r="DB327" s="37"/>
      <c r="DC327" s="37"/>
      <c r="DD327" s="37"/>
      <c r="DE327" s="37"/>
      <c r="DF327" s="37"/>
      <c r="DG327" s="37"/>
      <c r="DH327" s="37"/>
      <c r="DI327" s="37"/>
      <c r="DJ327" s="37"/>
      <c r="DK327" s="37"/>
      <c r="DL327" s="37"/>
      <c r="DM327" s="37"/>
      <c r="DN327" s="37"/>
      <c r="DO327" s="37"/>
      <c r="DP327" s="37"/>
      <c r="DQ327" s="37"/>
      <c r="DR327" s="37"/>
      <c r="DS327" s="37"/>
      <c r="DT327" s="37"/>
      <c r="DU327" s="37"/>
      <c r="DV327" s="37"/>
      <c r="DW327" s="37"/>
      <c r="DX327" s="37"/>
      <c r="DY327" s="37"/>
      <c r="DZ327" s="37"/>
      <c r="EA327" s="37"/>
      <c r="EB327" s="37"/>
      <c r="EC327" s="37"/>
      <c r="ED327" s="37"/>
      <c r="EE327" s="37"/>
      <c r="EF327" s="37"/>
      <c r="EG327" s="37"/>
      <c r="EH327" s="37"/>
      <c r="EI327" s="37"/>
      <c r="EJ327" s="37"/>
      <c r="EK327" s="37"/>
      <c r="EL327" s="37"/>
      <c r="EM327" s="37"/>
      <c r="EN327" s="37"/>
      <c r="EO327" s="37"/>
      <c r="EP327" s="37"/>
      <c r="EQ327" s="37"/>
      <c r="ER327" s="37"/>
      <c r="ES327" s="37"/>
      <c r="ET327" s="37"/>
    </row>
    <row r="328" spans="2:150" s="14" customFormat="1" ht="15.95" customHeight="1" x14ac:dyDescent="0.25">
      <c r="B328" s="29">
        <f t="shared" si="82"/>
        <v>8</v>
      </c>
      <c r="C328" s="41">
        <f t="shared" si="76"/>
        <v>1029.6276395531263</v>
      </c>
      <c r="D328" s="2">
        <f t="shared" si="77"/>
        <v>646.00111893111432</v>
      </c>
      <c r="E328" s="41">
        <f t="shared" si="78"/>
        <v>383.62652062201198</v>
      </c>
      <c r="F328" s="48">
        <f t="shared" si="79"/>
        <v>0.59384807453084243</v>
      </c>
      <c r="G328" s="41">
        <v>0</v>
      </c>
      <c r="H328" s="41">
        <f t="shared" si="80"/>
        <v>38.760067135866855</v>
      </c>
      <c r="I328" s="41">
        <v>0</v>
      </c>
      <c r="J328" s="41">
        <f t="shared" si="81"/>
        <v>38.760067135866855</v>
      </c>
      <c r="K328" s="41">
        <f t="shared" si="83"/>
        <v>38.760067135866855</v>
      </c>
      <c r="L328" s="41">
        <f t="shared" si="84"/>
        <v>38.760067135866855</v>
      </c>
      <c r="M328" s="41">
        <f t="shared" si="85"/>
        <v>2.3256040281520112</v>
      </c>
      <c r="N328" s="41">
        <f t="shared" si="86"/>
        <v>41.085671164018869</v>
      </c>
      <c r="O328" s="41">
        <f t="shared" si="90"/>
        <v>79.845738299885724</v>
      </c>
      <c r="P328" s="41">
        <f t="shared" si="91"/>
        <v>38.760067135866855</v>
      </c>
      <c r="Q328" s="41">
        <f t="shared" si="92"/>
        <v>4.7907442979931432</v>
      </c>
      <c r="R328" s="41">
        <f t="shared" si="93"/>
        <v>43.550811433859998</v>
      </c>
      <c r="S328" s="41">
        <f t="shared" si="94"/>
        <v>123.39654973374573</v>
      </c>
      <c r="T328" s="41">
        <f t="shared" si="95"/>
        <v>38.760067135866855</v>
      </c>
      <c r="U328" s="41">
        <f t="shared" si="96"/>
        <v>7.4037929840247436</v>
      </c>
      <c r="V328" s="41">
        <f t="shared" si="97"/>
        <v>46.163860119891595</v>
      </c>
      <c r="W328" s="41">
        <f t="shared" si="98"/>
        <v>169.56040985363731</v>
      </c>
      <c r="X328" s="41">
        <f t="shared" si="99"/>
        <v>38.760067135866855</v>
      </c>
      <c r="Y328" s="41">
        <f t="shared" si="100"/>
        <v>10.173624591218239</v>
      </c>
      <c r="Z328" s="41">
        <f t="shared" si="101"/>
        <v>48.93369172708509</v>
      </c>
      <c r="AA328" s="41">
        <f t="shared" si="102"/>
        <v>218.4941015807224</v>
      </c>
      <c r="AB328" s="41">
        <f t="shared" si="103"/>
        <v>38.760067135866855</v>
      </c>
      <c r="AC328" s="41">
        <f t="shared" si="104"/>
        <v>13.109646094843344</v>
      </c>
      <c r="AD328" s="41">
        <f t="shared" si="105"/>
        <v>51.869713230710197</v>
      </c>
      <c r="AE328" s="41">
        <f t="shared" si="106"/>
        <v>270.36381481143263</v>
      </c>
      <c r="AF328" s="41">
        <f t="shared" si="107"/>
        <v>38.760067135866855</v>
      </c>
      <c r="AG328" s="41">
        <f t="shared" si="108"/>
        <v>16.221828888685959</v>
      </c>
      <c r="AH328" s="41">
        <f t="shared" si="109"/>
        <v>54.98189602455281</v>
      </c>
      <c r="AI328" s="41">
        <f t="shared" ref="AI328:AI335" si="110">AE328+AF328+AG328</f>
        <v>325.34571083598541</v>
      </c>
      <c r="AJ328" s="41">
        <f t="shared" ref="AJ328:AJ335" si="111">$E$19*$D328</f>
        <v>38.760067135866855</v>
      </c>
      <c r="AK328" s="41">
        <f t="shared" ref="AK328:AK335" si="112">$E$19*AI328</f>
        <v>19.520742650159125</v>
      </c>
      <c r="AL328" s="41">
        <f t="shared" ref="AL328:AL335" si="113">AJ328+AK328</f>
        <v>58.280809786025983</v>
      </c>
      <c r="AM328" s="41"/>
      <c r="AN328" s="41"/>
      <c r="AO328" s="41"/>
      <c r="AP328" s="41"/>
      <c r="AQ328" s="41"/>
      <c r="AR328" s="41"/>
      <c r="AS328" s="41"/>
      <c r="AT328" s="41"/>
      <c r="AU328" s="41"/>
      <c r="AV328" s="41"/>
      <c r="AW328" s="41"/>
      <c r="AX328" s="41"/>
      <c r="AY328" s="41"/>
      <c r="AZ328" s="41"/>
      <c r="BA328" s="41"/>
      <c r="BB328" s="41"/>
      <c r="BC328" s="41"/>
      <c r="BD328" s="41"/>
      <c r="BE328" s="41"/>
      <c r="BF328" s="41"/>
      <c r="BG328" s="41"/>
      <c r="BH328" s="41"/>
      <c r="BI328" s="41"/>
      <c r="BJ328" s="41"/>
      <c r="BK328" s="41"/>
      <c r="BL328" s="41"/>
      <c r="BM328" s="41"/>
      <c r="BN328" s="41"/>
      <c r="BO328" s="41">
        <f t="shared" si="87"/>
        <v>310.08053708693484</v>
      </c>
      <c r="BP328" s="41">
        <f t="shared" si="88"/>
        <v>73.545983535076559</v>
      </c>
      <c r="BQ328" s="41">
        <f t="shared" si="89"/>
        <v>383.62652062201141</v>
      </c>
      <c r="BR328" s="37"/>
      <c r="BS328" s="37"/>
      <c r="BT328" s="37"/>
      <c r="BU328" s="37"/>
      <c r="BV328" s="37"/>
      <c r="BW328" s="37"/>
      <c r="BX328" s="37"/>
      <c r="BY328" s="37"/>
      <c r="BZ328" s="37"/>
      <c r="CA328" s="37"/>
      <c r="CB328" s="37"/>
      <c r="CC328" s="37"/>
      <c r="CD328" s="37"/>
      <c r="CE328" s="37"/>
      <c r="CF328" s="37"/>
      <c r="CG328" s="37"/>
      <c r="CH328" s="37"/>
      <c r="CI328" s="37"/>
      <c r="CJ328" s="37"/>
      <c r="CK328" s="37"/>
      <c r="CL328" s="37"/>
      <c r="CM328" s="37"/>
      <c r="CN328" s="37"/>
      <c r="CO328" s="37"/>
      <c r="CP328" s="37"/>
      <c r="CQ328" s="37"/>
      <c r="CR328" s="37"/>
      <c r="CS328" s="37"/>
      <c r="CT328" s="37"/>
      <c r="CU328" s="37"/>
      <c r="CV328" s="37"/>
      <c r="CW328" s="37"/>
      <c r="CX328" s="37"/>
      <c r="CY328" s="37"/>
      <c r="CZ328" s="37"/>
      <c r="DA328" s="37"/>
      <c r="DB328" s="37"/>
      <c r="DC328" s="37"/>
      <c r="DD328" s="37"/>
      <c r="DE328" s="37"/>
      <c r="DF328" s="37"/>
      <c r="DG328" s="37"/>
      <c r="DH328" s="37"/>
      <c r="DI328" s="37"/>
      <c r="DJ328" s="37"/>
      <c r="DK328" s="37"/>
      <c r="DL328" s="37"/>
      <c r="DM328" s="37"/>
      <c r="DN328" s="37"/>
      <c r="DO328" s="37"/>
      <c r="DP328" s="37"/>
      <c r="DQ328" s="37"/>
      <c r="DR328" s="37"/>
      <c r="DS328" s="37"/>
      <c r="DT328" s="37"/>
      <c r="DU328" s="37"/>
      <c r="DV328" s="37"/>
      <c r="DW328" s="37"/>
      <c r="DX328" s="37"/>
      <c r="DY328" s="37"/>
      <c r="DZ328" s="37"/>
      <c r="EA328" s="37"/>
      <c r="EB328" s="37"/>
      <c r="EC328" s="37"/>
      <c r="ED328" s="37"/>
      <c r="EE328" s="37"/>
      <c r="EF328" s="37"/>
      <c r="EG328" s="37"/>
      <c r="EH328" s="37"/>
      <c r="EI328" s="37"/>
      <c r="EJ328" s="37"/>
      <c r="EK328" s="37"/>
      <c r="EL328" s="37"/>
      <c r="EM328" s="37"/>
      <c r="EN328" s="37"/>
      <c r="EO328" s="37"/>
      <c r="EP328" s="37"/>
      <c r="EQ328" s="37"/>
      <c r="ER328" s="37"/>
      <c r="ES328" s="37"/>
      <c r="ET328" s="37"/>
    </row>
    <row r="329" spans="2:150" s="14" customFormat="1" ht="15.95" customHeight="1" x14ac:dyDescent="0.25">
      <c r="B329" s="29">
        <f t="shared" si="82"/>
        <v>9</v>
      </c>
      <c r="C329" s="41">
        <f t="shared" si="76"/>
        <v>1029.6276395531263</v>
      </c>
      <c r="D329" s="2">
        <f t="shared" si="77"/>
        <v>609.43501785954186</v>
      </c>
      <c r="E329" s="41">
        <f t="shared" si="78"/>
        <v>420.19262169358444</v>
      </c>
      <c r="F329" s="48">
        <f t="shared" si="79"/>
        <v>0.68947895900269285</v>
      </c>
      <c r="G329" s="41">
        <v>0</v>
      </c>
      <c r="H329" s="41">
        <f t="shared" si="80"/>
        <v>36.566101071572511</v>
      </c>
      <c r="I329" s="41">
        <v>0</v>
      </c>
      <c r="J329" s="41">
        <f t="shared" si="81"/>
        <v>36.566101071572511</v>
      </c>
      <c r="K329" s="41">
        <f t="shared" si="83"/>
        <v>36.566101071572511</v>
      </c>
      <c r="L329" s="41">
        <f t="shared" si="84"/>
        <v>36.566101071572511</v>
      </c>
      <c r="M329" s="41">
        <f t="shared" si="85"/>
        <v>2.1939660642943504</v>
      </c>
      <c r="N329" s="41">
        <f t="shared" si="86"/>
        <v>38.760067135866862</v>
      </c>
      <c r="O329" s="41">
        <f t="shared" si="90"/>
        <v>75.326168207439366</v>
      </c>
      <c r="P329" s="41">
        <f t="shared" si="91"/>
        <v>36.566101071572511</v>
      </c>
      <c r="Q329" s="41">
        <f t="shared" si="92"/>
        <v>4.5195700924463615</v>
      </c>
      <c r="R329" s="41">
        <f t="shared" si="93"/>
        <v>41.085671164018876</v>
      </c>
      <c r="S329" s="41">
        <f t="shared" si="94"/>
        <v>116.41183937145824</v>
      </c>
      <c r="T329" s="41">
        <f t="shared" si="95"/>
        <v>36.566101071572511</v>
      </c>
      <c r="U329" s="41">
        <f t="shared" si="96"/>
        <v>6.984710362287494</v>
      </c>
      <c r="V329" s="41">
        <f t="shared" si="97"/>
        <v>43.550811433860005</v>
      </c>
      <c r="W329" s="41">
        <f t="shared" si="98"/>
        <v>159.96265080531825</v>
      </c>
      <c r="X329" s="41">
        <f t="shared" si="99"/>
        <v>36.566101071572511</v>
      </c>
      <c r="Y329" s="41">
        <f t="shared" si="100"/>
        <v>9.5977590483190944</v>
      </c>
      <c r="Z329" s="41">
        <f t="shared" si="101"/>
        <v>46.163860119891609</v>
      </c>
      <c r="AA329" s="41">
        <f t="shared" si="102"/>
        <v>206.12651092520986</v>
      </c>
      <c r="AB329" s="41">
        <f t="shared" si="103"/>
        <v>36.566101071572511</v>
      </c>
      <c r="AC329" s="41">
        <f t="shared" si="104"/>
        <v>12.367590655512592</v>
      </c>
      <c r="AD329" s="41">
        <f t="shared" si="105"/>
        <v>48.933691727085105</v>
      </c>
      <c r="AE329" s="41">
        <f t="shared" si="106"/>
        <v>255.06020265229498</v>
      </c>
      <c r="AF329" s="41">
        <f t="shared" si="107"/>
        <v>36.566101071572511</v>
      </c>
      <c r="AG329" s="41">
        <f t="shared" si="108"/>
        <v>15.303612159137698</v>
      </c>
      <c r="AH329" s="41">
        <f t="shared" si="109"/>
        <v>51.869713230710211</v>
      </c>
      <c r="AI329" s="41">
        <f t="shared" si="110"/>
        <v>306.92991588300515</v>
      </c>
      <c r="AJ329" s="41">
        <f t="shared" si="111"/>
        <v>36.566101071572511</v>
      </c>
      <c r="AK329" s="41">
        <f t="shared" si="112"/>
        <v>18.41579495298031</v>
      </c>
      <c r="AL329" s="41">
        <f t="shared" si="113"/>
        <v>54.981896024552825</v>
      </c>
      <c r="AM329" s="41">
        <f t="shared" ref="AM329:AM335" si="114">AI329+AJ329+AK329</f>
        <v>361.91181190755799</v>
      </c>
      <c r="AN329" s="41">
        <f t="shared" ref="AN329:AN335" si="115">$E$19*$D329</f>
        <v>36.566101071572511</v>
      </c>
      <c r="AO329" s="41">
        <f t="shared" ref="AO329:AO335" si="116">$E$19*AM329</f>
        <v>21.714708714453479</v>
      </c>
      <c r="AP329" s="41">
        <f t="shared" ref="AP329:AP335" si="117">AN329+AO329</f>
        <v>58.280809786025991</v>
      </c>
      <c r="AQ329" s="41"/>
      <c r="AR329" s="41"/>
      <c r="AS329" s="41"/>
      <c r="AT329" s="41"/>
      <c r="AU329" s="41"/>
      <c r="AV329" s="41"/>
      <c r="AW329" s="41"/>
      <c r="AX329" s="41"/>
      <c r="AY329" s="41"/>
      <c r="AZ329" s="41"/>
      <c r="BA329" s="41"/>
      <c r="BB329" s="41"/>
      <c r="BC329" s="41"/>
      <c r="BD329" s="41"/>
      <c r="BE329" s="41"/>
      <c r="BF329" s="41"/>
      <c r="BG329" s="41"/>
      <c r="BH329" s="41"/>
      <c r="BI329" s="41"/>
      <c r="BJ329" s="41"/>
      <c r="BK329" s="41"/>
      <c r="BL329" s="41"/>
      <c r="BM329" s="41"/>
      <c r="BN329" s="41"/>
      <c r="BO329" s="41">
        <f t="shared" si="87"/>
        <v>329.09490964415261</v>
      </c>
      <c r="BP329" s="41">
        <f t="shared" si="88"/>
        <v>91.097712049431379</v>
      </c>
      <c r="BQ329" s="41">
        <f t="shared" si="89"/>
        <v>420.19262169358399</v>
      </c>
      <c r="BR329" s="37"/>
      <c r="BS329" s="37"/>
      <c r="BT329" s="37"/>
      <c r="BU329" s="37"/>
      <c r="BV329" s="37"/>
      <c r="BW329" s="37"/>
      <c r="BX329" s="37"/>
      <c r="BY329" s="37"/>
      <c r="BZ329" s="37"/>
      <c r="CA329" s="37"/>
      <c r="CB329" s="37"/>
      <c r="CC329" s="37"/>
      <c r="CD329" s="37"/>
      <c r="CE329" s="37"/>
      <c r="CF329" s="37"/>
      <c r="CG329" s="37"/>
      <c r="CH329" s="37"/>
      <c r="CI329" s="37"/>
      <c r="CJ329" s="37"/>
      <c r="CK329" s="37"/>
      <c r="CL329" s="37"/>
      <c r="CM329" s="37"/>
      <c r="CN329" s="37"/>
      <c r="CO329" s="37"/>
      <c r="CP329" s="37"/>
      <c r="CQ329" s="37"/>
      <c r="CR329" s="37"/>
      <c r="CS329" s="37"/>
      <c r="CT329" s="37"/>
      <c r="CU329" s="37"/>
      <c r="CV329" s="37"/>
      <c r="CW329" s="37"/>
      <c r="CX329" s="37"/>
      <c r="CY329" s="37"/>
      <c r="CZ329" s="37"/>
      <c r="DA329" s="37"/>
      <c r="DB329" s="37"/>
      <c r="DC329" s="37"/>
      <c r="DD329" s="37"/>
      <c r="DE329" s="37"/>
      <c r="DF329" s="37"/>
      <c r="DG329" s="37"/>
      <c r="DH329" s="37"/>
      <c r="DI329" s="37"/>
      <c r="DJ329" s="37"/>
      <c r="DK329" s="37"/>
      <c r="DL329" s="37"/>
      <c r="DM329" s="37"/>
      <c r="DN329" s="37"/>
      <c r="DO329" s="37"/>
      <c r="DP329" s="37"/>
      <c r="DQ329" s="37"/>
      <c r="DR329" s="37"/>
      <c r="DS329" s="37"/>
      <c r="DT329" s="37"/>
      <c r="DU329" s="37"/>
      <c r="DV329" s="37"/>
      <c r="DW329" s="37"/>
      <c r="DX329" s="37"/>
      <c r="DY329" s="37"/>
      <c r="DZ329" s="37"/>
      <c r="EA329" s="37"/>
      <c r="EB329" s="37"/>
      <c r="EC329" s="37"/>
      <c r="ED329" s="37"/>
      <c r="EE329" s="37"/>
      <c r="EF329" s="37"/>
      <c r="EG329" s="37"/>
      <c r="EH329" s="37"/>
      <c r="EI329" s="37"/>
      <c r="EJ329" s="37"/>
      <c r="EK329" s="37"/>
      <c r="EL329" s="37"/>
      <c r="EM329" s="37"/>
      <c r="EN329" s="37"/>
      <c r="EO329" s="37"/>
      <c r="EP329" s="37"/>
      <c r="EQ329" s="37"/>
      <c r="ER329" s="37"/>
      <c r="ES329" s="37"/>
      <c r="ET329" s="37"/>
    </row>
    <row r="330" spans="2:150" s="14" customFormat="1" ht="15.95" customHeight="1" x14ac:dyDescent="0.25">
      <c r="B330" s="29">
        <f t="shared" si="82"/>
        <v>10</v>
      </c>
      <c r="C330" s="41">
        <f t="shared" si="76"/>
        <v>1029.6276395531263</v>
      </c>
      <c r="D330" s="2">
        <f t="shared" si="77"/>
        <v>574.93869609390731</v>
      </c>
      <c r="E330" s="41">
        <f t="shared" si="78"/>
        <v>454.68894345921899</v>
      </c>
      <c r="F330" s="48">
        <f t="shared" si="79"/>
        <v>0.79084769654285469</v>
      </c>
      <c r="G330" s="41">
        <v>0</v>
      </c>
      <c r="H330" s="41">
        <f t="shared" si="80"/>
        <v>34.496321765634434</v>
      </c>
      <c r="I330" s="41">
        <v>0</v>
      </c>
      <c r="J330" s="41">
        <f t="shared" si="81"/>
        <v>34.496321765634434</v>
      </c>
      <c r="K330" s="41">
        <f t="shared" si="83"/>
        <v>34.496321765634434</v>
      </c>
      <c r="L330" s="41">
        <f t="shared" si="84"/>
        <v>34.496321765634434</v>
      </c>
      <c r="M330" s="41">
        <f t="shared" si="85"/>
        <v>2.069779305938066</v>
      </c>
      <c r="N330" s="41">
        <f t="shared" si="86"/>
        <v>36.566101071572497</v>
      </c>
      <c r="O330" s="41">
        <f t="shared" si="90"/>
        <v>71.062422837206938</v>
      </c>
      <c r="P330" s="41">
        <f t="shared" si="91"/>
        <v>34.496321765634434</v>
      </c>
      <c r="Q330" s="41">
        <f t="shared" si="92"/>
        <v>4.2637453702324164</v>
      </c>
      <c r="R330" s="41">
        <f t="shared" si="93"/>
        <v>38.760067135866848</v>
      </c>
      <c r="S330" s="41">
        <f t="shared" si="94"/>
        <v>109.82248997307379</v>
      </c>
      <c r="T330" s="41">
        <f t="shared" si="95"/>
        <v>34.496321765634434</v>
      </c>
      <c r="U330" s="41">
        <f t="shared" si="96"/>
        <v>6.5893493983844271</v>
      </c>
      <c r="V330" s="41">
        <f t="shared" si="97"/>
        <v>41.085671164018862</v>
      </c>
      <c r="W330" s="41">
        <f t="shared" si="98"/>
        <v>150.90816113709266</v>
      </c>
      <c r="X330" s="41">
        <f t="shared" si="99"/>
        <v>34.496321765634434</v>
      </c>
      <c r="Y330" s="41">
        <f t="shared" si="100"/>
        <v>9.0544896682255587</v>
      </c>
      <c r="Z330" s="41">
        <f t="shared" si="101"/>
        <v>43.550811433859991</v>
      </c>
      <c r="AA330" s="41">
        <f t="shared" si="102"/>
        <v>194.45897257095265</v>
      </c>
      <c r="AB330" s="41">
        <f t="shared" si="103"/>
        <v>34.496321765634434</v>
      </c>
      <c r="AC330" s="41">
        <f t="shared" si="104"/>
        <v>11.667538354257159</v>
      </c>
      <c r="AD330" s="41">
        <f t="shared" si="105"/>
        <v>46.163860119891595</v>
      </c>
      <c r="AE330" s="41">
        <f t="shared" si="106"/>
        <v>240.62283269084423</v>
      </c>
      <c r="AF330" s="41">
        <f t="shared" si="107"/>
        <v>34.496321765634434</v>
      </c>
      <c r="AG330" s="41">
        <f t="shared" si="108"/>
        <v>14.437369961450653</v>
      </c>
      <c r="AH330" s="41">
        <f t="shared" si="109"/>
        <v>48.93369172708509</v>
      </c>
      <c r="AI330" s="41">
        <f t="shared" si="110"/>
        <v>289.55652441792932</v>
      </c>
      <c r="AJ330" s="41">
        <f t="shared" si="111"/>
        <v>34.496321765634434</v>
      </c>
      <c r="AK330" s="41">
        <f t="shared" si="112"/>
        <v>17.373391465075759</v>
      </c>
      <c r="AL330" s="41">
        <f t="shared" si="113"/>
        <v>51.86971323071019</v>
      </c>
      <c r="AM330" s="41">
        <f t="shared" si="114"/>
        <v>341.42623764863953</v>
      </c>
      <c r="AN330" s="41">
        <f t="shared" si="115"/>
        <v>34.496321765634434</v>
      </c>
      <c r="AO330" s="41">
        <f t="shared" si="116"/>
        <v>20.485574258918373</v>
      </c>
      <c r="AP330" s="41">
        <f t="shared" si="117"/>
        <v>54.98189602455281</v>
      </c>
      <c r="AQ330" s="41">
        <f t="shared" ref="AQ330:AQ335" si="118">AM330+AN330+AO330</f>
        <v>396.40813367319231</v>
      </c>
      <c r="AR330" s="41">
        <f t="shared" ref="AR330:AR335" si="119">$E$19*$D330</f>
        <v>34.496321765634434</v>
      </c>
      <c r="AS330" s="41">
        <f t="shared" ref="AS330:AS335" si="120">$E$19*AQ330</f>
        <v>23.784488020391539</v>
      </c>
      <c r="AT330" s="41">
        <f t="shared" ref="AT330:AT335" si="121">AR330+AS330</f>
        <v>58.280809786025969</v>
      </c>
      <c r="AU330" s="41"/>
      <c r="AV330" s="41"/>
      <c r="AW330" s="41"/>
      <c r="AX330" s="41"/>
      <c r="AY330" s="41"/>
      <c r="AZ330" s="41"/>
      <c r="BA330" s="41"/>
      <c r="BB330" s="41"/>
      <c r="BC330" s="41"/>
      <c r="BD330" s="41"/>
      <c r="BE330" s="41"/>
      <c r="BF330" s="41"/>
      <c r="BG330" s="41"/>
      <c r="BH330" s="41"/>
      <c r="BI330" s="41"/>
      <c r="BJ330" s="41"/>
      <c r="BK330" s="41"/>
      <c r="BL330" s="41"/>
      <c r="BM330" s="41"/>
      <c r="BN330" s="41"/>
      <c r="BO330" s="41">
        <f t="shared" si="87"/>
        <v>344.96321765634434</v>
      </c>
      <c r="BP330" s="41">
        <f t="shared" si="88"/>
        <v>109.72572580287395</v>
      </c>
      <c r="BQ330" s="41">
        <f t="shared" si="89"/>
        <v>454.68894345921831</v>
      </c>
      <c r="BR330" s="37"/>
      <c r="BS330" s="37"/>
      <c r="BT330" s="37"/>
      <c r="BU330" s="37"/>
      <c r="BV330" s="37"/>
      <c r="BW330" s="37"/>
      <c r="BX330" s="37"/>
      <c r="BY330" s="37"/>
      <c r="BZ330" s="37"/>
      <c r="CA330" s="37"/>
      <c r="CB330" s="37"/>
      <c r="CC330" s="37"/>
      <c r="CD330" s="37"/>
      <c r="CE330" s="37"/>
      <c r="CF330" s="37"/>
      <c r="CG330" s="37"/>
      <c r="CH330" s="37"/>
      <c r="CI330" s="37"/>
      <c r="CJ330" s="37"/>
      <c r="CK330" s="37"/>
      <c r="CL330" s="37"/>
      <c r="CM330" s="37"/>
      <c r="CN330" s="37"/>
      <c r="CO330" s="37"/>
      <c r="CP330" s="37"/>
      <c r="CQ330" s="37"/>
      <c r="CR330" s="37"/>
      <c r="CS330" s="37"/>
      <c r="CT330" s="37"/>
      <c r="CU330" s="37"/>
      <c r="CV330" s="37"/>
      <c r="CW330" s="37"/>
      <c r="CX330" s="37"/>
      <c r="CY330" s="37"/>
      <c r="CZ330" s="37"/>
      <c r="DA330" s="37"/>
      <c r="DB330" s="37"/>
      <c r="DC330" s="37"/>
      <c r="DD330" s="37"/>
      <c r="DE330" s="37"/>
      <c r="DF330" s="37"/>
      <c r="DG330" s="37"/>
      <c r="DH330" s="37"/>
      <c r="DI330" s="37"/>
      <c r="DJ330" s="37"/>
      <c r="DK330" s="37"/>
      <c r="DL330" s="37"/>
      <c r="DM330" s="37"/>
      <c r="DN330" s="37"/>
      <c r="DO330" s="37"/>
      <c r="DP330" s="37"/>
      <c r="DQ330" s="37"/>
      <c r="DR330" s="37"/>
      <c r="DS330" s="37"/>
      <c r="DT330" s="37"/>
      <c r="DU330" s="37"/>
      <c r="DV330" s="37"/>
      <c r="DW330" s="37"/>
      <c r="DX330" s="37"/>
      <c r="DY330" s="37"/>
      <c r="DZ330" s="37"/>
      <c r="EA330" s="37"/>
      <c r="EB330" s="37"/>
      <c r="EC330" s="37"/>
      <c r="ED330" s="37"/>
      <c r="EE330" s="37"/>
      <c r="EF330" s="37"/>
      <c r="EG330" s="37"/>
      <c r="EH330" s="37"/>
      <c r="EI330" s="37"/>
      <c r="EJ330" s="37"/>
      <c r="EK330" s="37"/>
      <c r="EL330" s="37"/>
      <c r="EM330" s="37"/>
      <c r="EN330" s="37"/>
      <c r="EO330" s="37"/>
      <c r="EP330" s="37"/>
      <c r="EQ330" s="37"/>
      <c r="ER330" s="37"/>
      <c r="ES330" s="37"/>
      <c r="ET330" s="37"/>
    </row>
    <row r="331" spans="2:150" s="14" customFormat="1" ht="15.95" customHeight="1" x14ac:dyDescent="0.25">
      <c r="B331" s="29">
        <f t="shared" si="82"/>
        <v>11</v>
      </c>
      <c r="C331" s="41">
        <f t="shared" si="76"/>
        <v>1029.6276395531263</v>
      </c>
      <c r="D331" s="2">
        <f t="shared" si="77"/>
        <v>542.39499631500689</v>
      </c>
      <c r="E331" s="41">
        <f t="shared" si="78"/>
        <v>487.23264323811941</v>
      </c>
      <c r="F331" s="48">
        <f t="shared" si="79"/>
        <v>0.89829855833542605</v>
      </c>
      <c r="G331" s="41">
        <v>0</v>
      </c>
      <c r="H331" s="41">
        <f t="shared" si="80"/>
        <v>32.543699778900411</v>
      </c>
      <c r="I331" s="41">
        <v>0</v>
      </c>
      <c r="J331" s="41">
        <f t="shared" si="81"/>
        <v>32.543699778900411</v>
      </c>
      <c r="K331" s="41">
        <f t="shared" si="83"/>
        <v>32.543699778900411</v>
      </c>
      <c r="L331" s="41">
        <f t="shared" si="84"/>
        <v>32.543699778900411</v>
      </c>
      <c r="M331" s="41">
        <f t="shared" si="85"/>
        <v>1.9526219867340247</v>
      </c>
      <c r="N331" s="41">
        <f t="shared" si="86"/>
        <v>34.496321765634434</v>
      </c>
      <c r="O331" s="41">
        <f t="shared" si="90"/>
        <v>67.040021544534852</v>
      </c>
      <c r="P331" s="41">
        <f t="shared" si="91"/>
        <v>32.543699778900411</v>
      </c>
      <c r="Q331" s="41">
        <f t="shared" si="92"/>
        <v>4.0224012926720913</v>
      </c>
      <c r="R331" s="41">
        <f t="shared" si="93"/>
        <v>36.566101071572504</v>
      </c>
      <c r="S331" s="41">
        <f t="shared" si="94"/>
        <v>103.60612261610736</v>
      </c>
      <c r="T331" s="41">
        <f t="shared" si="95"/>
        <v>32.543699778900411</v>
      </c>
      <c r="U331" s="41">
        <f t="shared" si="96"/>
        <v>6.2163673569664413</v>
      </c>
      <c r="V331" s="41">
        <f t="shared" si="97"/>
        <v>38.760067135866855</v>
      </c>
      <c r="W331" s="41">
        <f t="shared" si="98"/>
        <v>142.36618975197419</v>
      </c>
      <c r="X331" s="41">
        <f t="shared" si="99"/>
        <v>32.543699778900411</v>
      </c>
      <c r="Y331" s="41">
        <f t="shared" si="100"/>
        <v>8.5419713851184511</v>
      </c>
      <c r="Z331" s="41">
        <f t="shared" si="101"/>
        <v>41.085671164018862</v>
      </c>
      <c r="AA331" s="41">
        <f t="shared" si="102"/>
        <v>183.45186091599305</v>
      </c>
      <c r="AB331" s="41">
        <f t="shared" si="103"/>
        <v>32.543699778900411</v>
      </c>
      <c r="AC331" s="41">
        <f t="shared" si="104"/>
        <v>11.007111654959584</v>
      </c>
      <c r="AD331" s="41">
        <f t="shared" si="105"/>
        <v>43.550811433859991</v>
      </c>
      <c r="AE331" s="41">
        <f t="shared" si="106"/>
        <v>227.00267234985304</v>
      </c>
      <c r="AF331" s="41">
        <f t="shared" si="107"/>
        <v>32.543699778900411</v>
      </c>
      <c r="AG331" s="41">
        <f t="shared" si="108"/>
        <v>13.620160340991182</v>
      </c>
      <c r="AH331" s="41">
        <f t="shared" si="109"/>
        <v>46.163860119891595</v>
      </c>
      <c r="AI331" s="41">
        <f t="shared" si="110"/>
        <v>273.1665324697446</v>
      </c>
      <c r="AJ331" s="41">
        <f t="shared" si="111"/>
        <v>32.543699778900411</v>
      </c>
      <c r="AK331" s="41">
        <f t="shared" si="112"/>
        <v>16.389991948184676</v>
      </c>
      <c r="AL331" s="41">
        <f t="shared" si="113"/>
        <v>48.93369172708509</v>
      </c>
      <c r="AM331" s="41">
        <f t="shared" si="114"/>
        <v>322.10022419682969</v>
      </c>
      <c r="AN331" s="41">
        <f t="shared" si="115"/>
        <v>32.543699778900411</v>
      </c>
      <c r="AO331" s="41">
        <f t="shared" si="116"/>
        <v>19.326013451809782</v>
      </c>
      <c r="AP331" s="41">
        <f t="shared" si="117"/>
        <v>51.86971323071019</v>
      </c>
      <c r="AQ331" s="41">
        <f t="shared" si="118"/>
        <v>373.96993742753989</v>
      </c>
      <c r="AR331" s="41">
        <f t="shared" si="119"/>
        <v>32.543699778900411</v>
      </c>
      <c r="AS331" s="41">
        <f t="shared" si="120"/>
        <v>22.438196245652392</v>
      </c>
      <c r="AT331" s="41">
        <f t="shared" si="121"/>
        <v>54.981896024552803</v>
      </c>
      <c r="AU331" s="41">
        <f t="shared" ref="AU331:AU335" si="122">AQ331+AR331+AS331</f>
        <v>428.95183345209273</v>
      </c>
      <c r="AV331" s="41">
        <f>$E$19*$D331</f>
        <v>32.543699778900411</v>
      </c>
      <c r="AW331" s="41">
        <f>$E$19*AU331</f>
        <v>25.737110007125562</v>
      </c>
      <c r="AX331" s="41">
        <f t="shared" ref="AX331:AX335" si="123">AV331+AW331</f>
        <v>58.280809786025969</v>
      </c>
      <c r="AY331" s="41"/>
      <c r="AZ331" s="41"/>
      <c r="BA331" s="41"/>
      <c r="BB331" s="41"/>
      <c r="BC331" s="41"/>
      <c r="BD331" s="41"/>
      <c r="BE331" s="41"/>
      <c r="BF331" s="41"/>
      <c r="BG331" s="41"/>
      <c r="BH331" s="41"/>
      <c r="BI331" s="41"/>
      <c r="BJ331" s="41"/>
      <c r="BK331" s="41"/>
      <c r="BL331" s="41"/>
      <c r="BM331" s="41"/>
      <c r="BN331" s="41"/>
      <c r="BO331" s="41">
        <f t="shared" si="87"/>
        <v>357.98069756790454</v>
      </c>
      <c r="BP331" s="41">
        <f t="shared" si="88"/>
        <v>129.25194567021418</v>
      </c>
      <c r="BQ331" s="41">
        <f t="shared" si="89"/>
        <v>487.23264323811873</v>
      </c>
      <c r="BR331" s="37"/>
      <c r="BS331" s="37"/>
      <c r="BT331" s="37"/>
      <c r="BU331" s="37"/>
      <c r="BV331" s="37"/>
      <c r="BW331" s="37"/>
      <c r="BX331" s="37"/>
      <c r="BY331" s="37"/>
      <c r="BZ331" s="37"/>
      <c r="CA331" s="37"/>
      <c r="CB331" s="37"/>
      <c r="CC331" s="37"/>
      <c r="CD331" s="37"/>
      <c r="CE331" s="37"/>
      <c r="CF331" s="37"/>
      <c r="CG331" s="37"/>
      <c r="CH331" s="37"/>
      <c r="CI331" s="37"/>
      <c r="CJ331" s="37"/>
      <c r="CK331" s="37"/>
      <c r="CL331" s="37"/>
      <c r="CM331" s="37"/>
      <c r="CN331" s="37"/>
      <c r="CO331" s="37"/>
      <c r="CP331" s="37"/>
      <c r="CQ331" s="37"/>
      <c r="CR331" s="37"/>
      <c r="CS331" s="37"/>
      <c r="CT331" s="37"/>
      <c r="CU331" s="37"/>
      <c r="CV331" s="37"/>
      <c r="CW331" s="37"/>
      <c r="CX331" s="37"/>
      <c r="CY331" s="37"/>
      <c r="CZ331" s="37"/>
      <c r="DA331" s="37"/>
      <c r="DB331" s="37"/>
      <c r="DC331" s="37"/>
      <c r="DD331" s="37"/>
      <c r="DE331" s="37"/>
      <c r="DF331" s="37"/>
      <c r="DG331" s="37"/>
      <c r="DH331" s="37"/>
      <c r="DI331" s="37"/>
      <c r="DJ331" s="37"/>
      <c r="DK331" s="37"/>
      <c r="DL331" s="37"/>
      <c r="DM331" s="37"/>
      <c r="DN331" s="37"/>
      <c r="DO331" s="37"/>
      <c r="DP331" s="37"/>
      <c r="DQ331" s="37"/>
      <c r="DR331" s="37"/>
      <c r="DS331" s="37"/>
      <c r="DT331" s="37"/>
      <c r="DU331" s="37"/>
      <c r="DV331" s="37"/>
      <c r="DW331" s="37"/>
      <c r="DX331" s="37"/>
      <c r="DY331" s="37"/>
      <c r="DZ331" s="37"/>
      <c r="EA331" s="37"/>
      <c r="EB331" s="37"/>
      <c r="EC331" s="37"/>
      <c r="ED331" s="37"/>
      <c r="EE331" s="37"/>
      <c r="EF331" s="37"/>
      <c r="EG331" s="37"/>
      <c r="EH331" s="37"/>
      <c r="EI331" s="37"/>
      <c r="EJ331" s="37"/>
      <c r="EK331" s="37"/>
      <c r="EL331" s="37"/>
      <c r="EM331" s="37"/>
      <c r="EN331" s="37"/>
      <c r="EO331" s="37"/>
      <c r="EP331" s="37"/>
      <c r="EQ331" s="37"/>
      <c r="ER331" s="37"/>
      <c r="ES331" s="37"/>
      <c r="ET331" s="37"/>
    </row>
    <row r="332" spans="2:150" s="14" customFormat="1" ht="15.95" customHeight="1" x14ac:dyDescent="0.25">
      <c r="B332" s="29">
        <f t="shared" si="82"/>
        <v>12</v>
      </c>
      <c r="C332" s="41">
        <f t="shared" si="76"/>
        <v>1029.6276395531263</v>
      </c>
      <c r="D332" s="2">
        <f t="shared" si="77"/>
        <v>511.69339275000647</v>
      </c>
      <c r="E332" s="41">
        <f t="shared" si="78"/>
        <v>517.93424680311978</v>
      </c>
      <c r="F332" s="48">
        <f t="shared" si="79"/>
        <v>1.0121964718355516</v>
      </c>
      <c r="G332" s="41">
        <v>0</v>
      </c>
      <c r="H332" s="41">
        <f t="shared" si="80"/>
        <v>30.701603565000386</v>
      </c>
      <c r="I332" s="41">
        <v>0</v>
      </c>
      <c r="J332" s="41">
        <f t="shared" si="81"/>
        <v>30.701603565000386</v>
      </c>
      <c r="K332" s="41">
        <f t="shared" si="83"/>
        <v>30.701603565000386</v>
      </c>
      <c r="L332" s="41">
        <f t="shared" si="84"/>
        <v>30.701603565000386</v>
      </c>
      <c r="M332" s="41">
        <f t="shared" si="85"/>
        <v>1.8420962139000232</v>
      </c>
      <c r="N332" s="41">
        <f t="shared" si="86"/>
        <v>32.543699778900411</v>
      </c>
      <c r="O332" s="41">
        <f t="shared" si="90"/>
        <v>63.245303343900794</v>
      </c>
      <c r="P332" s="41">
        <f t="shared" si="91"/>
        <v>30.701603565000386</v>
      </c>
      <c r="Q332" s="41">
        <f t="shared" si="92"/>
        <v>3.7947182006340476</v>
      </c>
      <c r="R332" s="41">
        <f t="shared" si="93"/>
        <v>34.496321765634434</v>
      </c>
      <c r="S332" s="41">
        <f t="shared" si="94"/>
        <v>97.741625109535235</v>
      </c>
      <c r="T332" s="41">
        <f t="shared" si="95"/>
        <v>30.701603565000386</v>
      </c>
      <c r="U332" s="41">
        <f t="shared" si="96"/>
        <v>5.8644975065721141</v>
      </c>
      <c r="V332" s="41">
        <f t="shared" si="97"/>
        <v>36.566101071572504</v>
      </c>
      <c r="W332" s="41">
        <f t="shared" si="98"/>
        <v>134.30772618110774</v>
      </c>
      <c r="X332" s="41">
        <f t="shared" si="99"/>
        <v>30.701603565000386</v>
      </c>
      <c r="Y332" s="41">
        <f t="shared" si="100"/>
        <v>8.0584635708664649</v>
      </c>
      <c r="Z332" s="41">
        <f t="shared" si="101"/>
        <v>38.760067135866848</v>
      </c>
      <c r="AA332" s="41">
        <f t="shared" si="102"/>
        <v>173.06779331697459</v>
      </c>
      <c r="AB332" s="41">
        <f t="shared" si="103"/>
        <v>30.701603565000386</v>
      </c>
      <c r="AC332" s="41">
        <f t="shared" si="104"/>
        <v>10.384067599018476</v>
      </c>
      <c r="AD332" s="41">
        <f t="shared" si="105"/>
        <v>41.085671164018862</v>
      </c>
      <c r="AE332" s="41">
        <f t="shared" si="106"/>
        <v>214.15346448099345</v>
      </c>
      <c r="AF332" s="41">
        <f t="shared" si="107"/>
        <v>30.701603565000386</v>
      </c>
      <c r="AG332" s="41">
        <f t="shared" si="108"/>
        <v>12.849207868859606</v>
      </c>
      <c r="AH332" s="41">
        <f t="shared" si="109"/>
        <v>43.550811433859991</v>
      </c>
      <c r="AI332" s="41">
        <f t="shared" si="110"/>
        <v>257.70427591485344</v>
      </c>
      <c r="AJ332" s="41">
        <f t="shared" si="111"/>
        <v>30.701603565000386</v>
      </c>
      <c r="AK332" s="41">
        <f t="shared" si="112"/>
        <v>15.462256554891205</v>
      </c>
      <c r="AL332" s="41">
        <f t="shared" si="113"/>
        <v>46.163860119891595</v>
      </c>
      <c r="AM332" s="41">
        <f t="shared" si="114"/>
        <v>303.86813603474502</v>
      </c>
      <c r="AN332" s="41">
        <f t="shared" si="115"/>
        <v>30.701603565000386</v>
      </c>
      <c r="AO332" s="41">
        <f t="shared" si="116"/>
        <v>18.2320881620847</v>
      </c>
      <c r="AP332" s="41">
        <f t="shared" si="117"/>
        <v>48.93369172708509</v>
      </c>
      <c r="AQ332" s="41">
        <f t="shared" si="118"/>
        <v>352.80182776183011</v>
      </c>
      <c r="AR332" s="41">
        <f t="shared" si="119"/>
        <v>30.701603565000386</v>
      </c>
      <c r="AS332" s="41">
        <f t="shared" si="120"/>
        <v>21.168109665709807</v>
      </c>
      <c r="AT332" s="41">
        <f t="shared" si="121"/>
        <v>51.86971323071019</v>
      </c>
      <c r="AU332" s="41">
        <f t="shared" si="122"/>
        <v>404.67154099254026</v>
      </c>
      <c r="AV332" s="41">
        <f>$E$19*$D332</f>
        <v>30.701603565000386</v>
      </c>
      <c r="AW332" s="41">
        <f>$E$19*AU332</f>
        <v>24.280292459552413</v>
      </c>
      <c r="AX332" s="41">
        <f t="shared" si="123"/>
        <v>54.981896024552796</v>
      </c>
      <c r="AY332" s="41">
        <f t="shared" ref="AY332:AY335" si="124">AU332+AV332+AW332</f>
        <v>459.65343701709304</v>
      </c>
      <c r="AZ332" s="41">
        <f>$E$19*$D332</f>
        <v>30.701603565000386</v>
      </c>
      <c r="BA332" s="41">
        <f>$E$19*AY332</f>
        <v>27.579206221025583</v>
      </c>
      <c r="BB332" s="41">
        <f t="shared" ref="BB332:BB335" si="125">AZ332+BA332</f>
        <v>58.280809786025969</v>
      </c>
      <c r="BC332" s="41"/>
      <c r="BD332" s="41"/>
      <c r="BE332" s="41"/>
      <c r="BF332" s="41"/>
      <c r="BG332" s="41"/>
      <c r="BH332" s="41"/>
      <c r="BI332" s="41"/>
      <c r="BJ332" s="41"/>
      <c r="BK332" s="41"/>
      <c r="BL332" s="41"/>
      <c r="BM332" s="41"/>
      <c r="BN332" s="41"/>
      <c r="BO332" s="41">
        <f t="shared" si="87"/>
        <v>368.41924278000459</v>
      </c>
      <c r="BP332" s="41">
        <f t="shared" si="88"/>
        <v>149.51500402311444</v>
      </c>
      <c r="BQ332" s="41">
        <f t="shared" si="89"/>
        <v>517.93424680311909</v>
      </c>
      <c r="BR332" s="37"/>
      <c r="BS332" s="37"/>
      <c r="BT332" s="37"/>
      <c r="BU332" s="37"/>
      <c r="BV332" s="37"/>
      <c r="BW332" s="37"/>
      <c r="BX332" s="37"/>
      <c r="BY332" s="37"/>
      <c r="BZ332" s="37"/>
      <c r="CA332" s="37"/>
      <c r="CB332" s="37"/>
      <c r="CC332" s="37"/>
      <c r="CD332" s="37"/>
      <c r="CE332" s="37"/>
      <c r="CF332" s="37"/>
      <c r="CG332" s="37"/>
      <c r="CH332" s="37"/>
      <c r="CI332" s="37"/>
      <c r="CJ332" s="37"/>
      <c r="CK332" s="37"/>
      <c r="CL332" s="37"/>
      <c r="CM332" s="37"/>
      <c r="CN332" s="37"/>
      <c r="CO332" s="37"/>
      <c r="CP332" s="37"/>
      <c r="CQ332" s="37"/>
      <c r="CR332" s="37"/>
      <c r="CS332" s="37"/>
      <c r="CT332" s="37"/>
      <c r="CU332" s="37"/>
      <c r="CV332" s="37"/>
      <c r="CW332" s="37"/>
      <c r="CX332" s="37"/>
      <c r="CY332" s="37"/>
      <c r="CZ332" s="37"/>
      <c r="DA332" s="37"/>
      <c r="DB332" s="37"/>
      <c r="DC332" s="37"/>
      <c r="DD332" s="37"/>
      <c r="DE332" s="37"/>
      <c r="DF332" s="37"/>
      <c r="DG332" s="37"/>
      <c r="DH332" s="37"/>
      <c r="DI332" s="37"/>
      <c r="DJ332" s="37"/>
      <c r="DK332" s="37"/>
      <c r="DL332" s="37"/>
      <c r="DM332" s="37"/>
      <c r="DN332" s="37"/>
      <c r="DO332" s="37"/>
      <c r="DP332" s="37"/>
      <c r="DQ332" s="37"/>
      <c r="DR332" s="37"/>
      <c r="DS332" s="37"/>
      <c r="DT332" s="37"/>
      <c r="DU332" s="37"/>
      <c r="DV332" s="37"/>
      <c r="DW332" s="37"/>
      <c r="DX332" s="37"/>
      <c r="DY332" s="37"/>
      <c r="DZ332" s="37"/>
      <c r="EA332" s="37"/>
      <c r="EB332" s="37"/>
      <c r="EC332" s="37"/>
      <c r="ED332" s="37"/>
      <c r="EE332" s="37"/>
      <c r="EF332" s="37"/>
      <c r="EG332" s="37"/>
      <c r="EH332" s="37"/>
      <c r="EI332" s="37"/>
      <c r="EJ332" s="37"/>
      <c r="EK332" s="37"/>
      <c r="EL332" s="37"/>
      <c r="EM332" s="37"/>
      <c r="EN332" s="37"/>
      <c r="EO332" s="37"/>
      <c r="EP332" s="37"/>
      <c r="EQ332" s="37"/>
      <c r="ER332" s="37"/>
      <c r="ES332" s="37"/>
      <c r="ET332" s="37"/>
    </row>
    <row r="333" spans="2:150" s="14" customFormat="1" ht="15.95" customHeight="1" x14ac:dyDescent="0.25">
      <c r="B333" s="29">
        <f t="shared" si="82"/>
        <v>13</v>
      </c>
      <c r="C333" s="41">
        <f t="shared" si="76"/>
        <v>1029.6276395531263</v>
      </c>
      <c r="D333" s="2">
        <f t="shared" si="77"/>
        <v>482.72961580189281</v>
      </c>
      <c r="E333" s="41">
        <f t="shared" si="78"/>
        <v>546.8980237512335</v>
      </c>
      <c r="F333" s="48">
        <f t="shared" si="79"/>
        <v>1.1329282601456852</v>
      </c>
      <c r="G333" s="41">
        <v>0</v>
      </c>
      <c r="H333" s="41">
        <f t="shared" si="80"/>
        <v>28.963776948113566</v>
      </c>
      <c r="I333" s="41">
        <v>0</v>
      </c>
      <c r="J333" s="41">
        <f t="shared" si="81"/>
        <v>28.963776948113566</v>
      </c>
      <c r="K333" s="41">
        <f t="shared" si="83"/>
        <v>28.963776948113566</v>
      </c>
      <c r="L333" s="41">
        <f t="shared" si="84"/>
        <v>28.963776948113566</v>
      </c>
      <c r="M333" s="41">
        <f t="shared" si="85"/>
        <v>1.7378266168868139</v>
      </c>
      <c r="N333" s="41">
        <f t="shared" si="86"/>
        <v>30.701603565000379</v>
      </c>
      <c r="O333" s="41">
        <f t="shared" si="90"/>
        <v>59.665380513113945</v>
      </c>
      <c r="P333" s="41">
        <f t="shared" si="91"/>
        <v>28.963776948113566</v>
      </c>
      <c r="Q333" s="41">
        <f t="shared" si="92"/>
        <v>3.5799228307868365</v>
      </c>
      <c r="R333" s="41">
        <f t="shared" si="93"/>
        <v>32.543699778900404</v>
      </c>
      <c r="S333" s="41">
        <f t="shared" si="94"/>
        <v>92.209080292014349</v>
      </c>
      <c r="T333" s="41">
        <f t="shared" si="95"/>
        <v>28.963776948113566</v>
      </c>
      <c r="U333" s="41">
        <f t="shared" si="96"/>
        <v>5.5325448175208605</v>
      </c>
      <c r="V333" s="41">
        <f t="shared" si="97"/>
        <v>34.496321765634427</v>
      </c>
      <c r="W333" s="41">
        <f t="shared" si="98"/>
        <v>126.70540205764877</v>
      </c>
      <c r="X333" s="41">
        <f t="shared" si="99"/>
        <v>28.963776948113566</v>
      </c>
      <c r="Y333" s="41">
        <f t="shared" si="100"/>
        <v>7.6023241234589261</v>
      </c>
      <c r="Z333" s="41">
        <f t="shared" si="101"/>
        <v>36.56610107157249</v>
      </c>
      <c r="AA333" s="41">
        <f t="shared" si="102"/>
        <v>163.27150312922126</v>
      </c>
      <c r="AB333" s="41">
        <f t="shared" si="103"/>
        <v>28.963776948113566</v>
      </c>
      <c r="AC333" s="41">
        <f t="shared" si="104"/>
        <v>9.7962901877532751</v>
      </c>
      <c r="AD333" s="41">
        <f t="shared" si="105"/>
        <v>38.760067135866841</v>
      </c>
      <c r="AE333" s="41">
        <f t="shared" si="106"/>
        <v>202.03157026508811</v>
      </c>
      <c r="AF333" s="41">
        <f t="shared" si="107"/>
        <v>28.963776948113566</v>
      </c>
      <c r="AG333" s="41">
        <f t="shared" si="108"/>
        <v>12.121894215905286</v>
      </c>
      <c r="AH333" s="41">
        <f t="shared" si="109"/>
        <v>41.085671164018848</v>
      </c>
      <c r="AI333" s="41">
        <f t="shared" si="110"/>
        <v>243.11724142910697</v>
      </c>
      <c r="AJ333" s="41">
        <f t="shared" si="111"/>
        <v>28.963776948113566</v>
      </c>
      <c r="AK333" s="41">
        <f t="shared" si="112"/>
        <v>14.587034485746418</v>
      </c>
      <c r="AL333" s="41">
        <f t="shared" si="113"/>
        <v>43.550811433859984</v>
      </c>
      <c r="AM333" s="41">
        <f t="shared" si="114"/>
        <v>286.66805286296693</v>
      </c>
      <c r="AN333" s="41">
        <f t="shared" si="115"/>
        <v>28.963776948113566</v>
      </c>
      <c r="AO333" s="41">
        <f t="shared" si="116"/>
        <v>17.200083171778015</v>
      </c>
      <c r="AP333" s="41">
        <f t="shared" si="117"/>
        <v>46.163860119891581</v>
      </c>
      <c r="AQ333" s="41">
        <f t="shared" si="118"/>
        <v>332.83191298285851</v>
      </c>
      <c r="AR333" s="41">
        <f t="shared" si="119"/>
        <v>28.963776948113566</v>
      </c>
      <c r="AS333" s="41">
        <f t="shared" si="120"/>
        <v>19.969914778971511</v>
      </c>
      <c r="AT333" s="41">
        <f t="shared" si="121"/>
        <v>48.933691727085076</v>
      </c>
      <c r="AU333" s="41">
        <f t="shared" si="122"/>
        <v>381.76560470994355</v>
      </c>
      <c r="AV333" s="41">
        <f>$E$19*$D333</f>
        <v>28.963776948113566</v>
      </c>
      <c r="AW333" s="41">
        <f>$E$19*AU333</f>
        <v>22.905936282596613</v>
      </c>
      <c r="AX333" s="41">
        <f t="shared" si="123"/>
        <v>51.869713230710175</v>
      </c>
      <c r="AY333" s="41">
        <f t="shared" si="124"/>
        <v>433.63531794065369</v>
      </c>
      <c r="AZ333" s="41">
        <f>$E$19*$D333</f>
        <v>28.963776948113566</v>
      </c>
      <c r="BA333" s="41">
        <f>$E$19*AY333</f>
        <v>26.01811907643922</v>
      </c>
      <c r="BB333" s="41">
        <f t="shared" si="125"/>
        <v>54.981896024552782</v>
      </c>
      <c r="BC333" s="41">
        <f t="shared" ref="BC333:BC335" si="126">AY333+AZ333+BA333</f>
        <v>488.61721396520647</v>
      </c>
      <c r="BD333" s="41">
        <f>$E$19*$D333</f>
        <v>28.963776948113566</v>
      </c>
      <c r="BE333" s="41">
        <f>$E$19*BC333</f>
        <v>29.317032837912386</v>
      </c>
      <c r="BF333" s="41">
        <f t="shared" ref="BF333:BF335" si="127">BD333+BE333</f>
        <v>58.280809786025955</v>
      </c>
      <c r="BG333" s="41"/>
      <c r="BH333" s="41"/>
      <c r="BI333" s="41"/>
      <c r="BJ333" s="41"/>
      <c r="BK333" s="41"/>
      <c r="BL333" s="41"/>
      <c r="BM333" s="41"/>
      <c r="BN333" s="41"/>
      <c r="BO333" s="41">
        <f t="shared" si="87"/>
        <v>376.52910032547629</v>
      </c>
      <c r="BP333" s="41">
        <f t="shared" si="88"/>
        <v>170.36892342575618</v>
      </c>
      <c r="BQ333" s="41">
        <f t="shared" si="89"/>
        <v>546.89802375123247</v>
      </c>
      <c r="BR333" s="37"/>
      <c r="BS333" s="37"/>
      <c r="BT333" s="37"/>
      <c r="BU333" s="37"/>
      <c r="BV333" s="37"/>
      <c r="BW333" s="37"/>
      <c r="BX333" s="37"/>
      <c r="BY333" s="37"/>
      <c r="BZ333" s="37"/>
      <c r="CA333" s="37"/>
      <c r="CB333" s="37"/>
      <c r="CC333" s="37"/>
      <c r="CD333" s="37"/>
      <c r="CE333" s="37"/>
      <c r="CF333" s="37"/>
      <c r="CG333" s="37"/>
      <c r="CH333" s="37"/>
      <c r="CI333" s="37"/>
      <c r="CJ333" s="37"/>
      <c r="CK333" s="37"/>
      <c r="CL333" s="37"/>
      <c r="CM333" s="37"/>
      <c r="CN333" s="37"/>
      <c r="CO333" s="37"/>
      <c r="CP333" s="37"/>
      <c r="CQ333" s="37"/>
      <c r="CR333" s="37"/>
      <c r="CS333" s="37"/>
      <c r="CT333" s="37"/>
      <c r="CU333" s="37"/>
      <c r="CV333" s="37"/>
      <c r="CW333" s="37"/>
      <c r="CX333" s="37"/>
      <c r="CY333" s="37"/>
      <c r="CZ333" s="37"/>
      <c r="DA333" s="37"/>
      <c r="DB333" s="37"/>
      <c r="DC333" s="37"/>
      <c r="DD333" s="37"/>
      <c r="DE333" s="37"/>
      <c r="DF333" s="37"/>
      <c r="DG333" s="37"/>
      <c r="DH333" s="37"/>
      <c r="DI333" s="37"/>
      <c r="DJ333" s="37"/>
      <c r="DK333" s="37"/>
      <c r="DL333" s="37"/>
      <c r="DM333" s="37"/>
      <c r="DN333" s="37"/>
      <c r="DO333" s="37"/>
      <c r="DP333" s="37"/>
      <c r="DQ333" s="37"/>
      <c r="DR333" s="37"/>
      <c r="DS333" s="37"/>
      <c r="DT333" s="37"/>
      <c r="DU333" s="37"/>
      <c r="DV333" s="37"/>
      <c r="DW333" s="37"/>
      <c r="DX333" s="37"/>
      <c r="DY333" s="37"/>
      <c r="DZ333" s="37"/>
      <c r="EA333" s="37"/>
      <c r="EB333" s="37"/>
      <c r="EC333" s="37"/>
      <c r="ED333" s="37"/>
      <c r="EE333" s="37"/>
      <c r="EF333" s="37"/>
      <c r="EG333" s="37"/>
      <c r="EH333" s="37"/>
      <c r="EI333" s="37"/>
      <c r="EJ333" s="37"/>
      <c r="EK333" s="37"/>
      <c r="EL333" s="37"/>
      <c r="EM333" s="37"/>
      <c r="EN333" s="37"/>
      <c r="EO333" s="37"/>
      <c r="EP333" s="37"/>
      <c r="EQ333" s="37"/>
      <c r="ER333" s="37"/>
      <c r="ES333" s="37"/>
      <c r="ET333" s="37"/>
    </row>
    <row r="334" spans="2:150" s="14" customFormat="1" ht="15.95" customHeight="1" x14ac:dyDescent="0.25">
      <c r="B334" s="29">
        <f t="shared" si="82"/>
        <v>14</v>
      </c>
      <c r="C334" s="41">
        <f t="shared" si="76"/>
        <v>1029.6276395531263</v>
      </c>
      <c r="D334" s="2">
        <f t="shared" si="77"/>
        <v>455.40529792631401</v>
      </c>
      <c r="E334" s="41">
        <f t="shared" si="78"/>
        <v>574.22234162681229</v>
      </c>
      <c r="F334" s="48">
        <f t="shared" si="79"/>
        <v>1.2609039557544262</v>
      </c>
      <c r="G334" s="41">
        <v>0</v>
      </c>
      <c r="H334" s="41">
        <f t="shared" si="80"/>
        <v>27.324317875578839</v>
      </c>
      <c r="I334" s="41">
        <v>0</v>
      </c>
      <c r="J334" s="41">
        <f t="shared" si="81"/>
        <v>27.324317875578839</v>
      </c>
      <c r="K334" s="41">
        <f t="shared" si="83"/>
        <v>27.324317875578839</v>
      </c>
      <c r="L334" s="41">
        <f t="shared" si="84"/>
        <v>27.324317875578839</v>
      </c>
      <c r="M334" s="41">
        <f t="shared" si="85"/>
        <v>1.6394590725347302</v>
      </c>
      <c r="N334" s="41">
        <f t="shared" si="86"/>
        <v>28.963776948113569</v>
      </c>
      <c r="O334" s="41">
        <f t="shared" si="90"/>
        <v>56.288094823692404</v>
      </c>
      <c r="P334" s="41">
        <f t="shared" si="91"/>
        <v>27.324317875578839</v>
      </c>
      <c r="Q334" s="41">
        <f t="shared" si="92"/>
        <v>3.3772856894215439</v>
      </c>
      <c r="R334" s="41">
        <f t="shared" si="93"/>
        <v>30.701603565000383</v>
      </c>
      <c r="S334" s="41">
        <f t="shared" si="94"/>
        <v>86.989698388692787</v>
      </c>
      <c r="T334" s="41">
        <f t="shared" si="95"/>
        <v>27.324317875578839</v>
      </c>
      <c r="U334" s="41">
        <f t="shared" si="96"/>
        <v>5.2193819033215672</v>
      </c>
      <c r="V334" s="41">
        <f t="shared" si="97"/>
        <v>32.543699778900404</v>
      </c>
      <c r="W334" s="41">
        <f t="shared" si="98"/>
        <v>119.53339816759319</v>
      </c>
      <c r="X334" s="41">
        <f t="shared" si="99"/>
        <v>27.324317875578839</v>
      </c>
      <c r="Y334" s="41">
        <f t="shared" si="100"/>
        <v>7.1720038900555911</v>
      </c>
      <c r="Z334" s="41">
        <f t="shared" si="101"/>
        <v>34.496321765634427</v>
      </c>
      <c r="AA334" s="41">
        <f t="shared" si="102"/>
        <v>154.0297199332276</v>
      </c>
      <c r="AB334" s="41">
        <f t="shared" si="103"/>
        <v>27.324317875578839</v>
      </c>
      <c r="AC334" s="41">
        <f t="shared" si="104"/>
        <v>9.2417831959936549</v>
      </c>
      <c r="AD334" s="41">
        <f t="shared" si="105"/>
        <v>36.56610107157249</v>
      </c>
      <c r="AE334" s="41">
        <f t="shared" si="106"/>
        <v>190.59582100480009</v>
      </c>
      <c r="AF334" s="41">
        <f t="shared" si="107"/>
        <v>27.324317875578839</v>
      </c>
      <c r="AG334" s="41">
        <f t="shared" si="108"/>
        <v>11.435749260288004</v>
      </c>
      <c r="AH334" s="41">
        <f t="shared" si="109"/>
        <v>38.760067135866841</v>
      </c>
      <c r="AI334" s="41">
        <f t="shared" si="110"/>
        <v>229.35588814066691</v>
      </c>
      <c r="AJ334" s="41">
        <f t="shared" si="111"/>
        <v>27.324317875578839</v>
      </c>
      <c r="AK334" s="41">
        <f t="shared" si="112"/>
        <v>13.761353288440015</v>
      </c>
      <c r="AL334" s="41">
        <f t="shared" si="113"/>
        <v>41.085671164018855</v>
      </c>
      <c r="AM334" s="41">
        <f t="shared" si="114"/>
        <v>270.44155930468577</v>
      </c>
      <c r="AN334" s="41">
        <f t="shared" si="115"/>
        <v>27.324317875578839</v>
      </c>
      <c r="AO334" s="41">
        <f t="shared" si="116"/>
        <v>16.226493558281145</v>
      </c>
      <c r="AP334" s="41">
        <f t="shared" si="117"/>
        <v>43.550811433859984</v>
      </c>
      <c r="AQ334" s="41">
        <f t="shared" si="118"/>
        <v>313.99237073854579</v>
      </c>
      <c r="AR334" s="41">
        <f t="shared" si="119"/>
        <v>27.324317875578839</v>
      </c>
      <c r="AS334" s="41">
        <f t="shared" si="120"/>
        <v>18.839542244312746</v>
      </c>
      <c r="AT334" s="41">
        <f t="shared" si="121"/>
        <v>46.163860119891581</v>
      </c>
      <c r="AU334" s="41">
        <f t="shared" si="122"/>
        <v>360.15623085843737</v>
      </c>
      <c r="AV334" s="41">
        <f>$E$19*$D334</f>
        <v>27.324317875578839</v>
      </c>
      <c r="AW334" s="41">
        <f>$E$19*AU334</f>
        <v>21.609373851506241</v>
      </c>
      <c r="AX334" s="41">
        <f t="shared" si="123"/>
        <v>48.933691727085076</v>
      </c>
      <c r="AY334" s="41">
        <f t="shared" si="124"/>
        <v>409.08992258552246</v>
      </c>
      <c r="AZ334" s="41">
        <f>$E$19*$D334</f>
        <v>27.324317875578839</v>
      </c>
      <c r="BA334" s="41">
        <f>$E$19*AY334</f>
        <v>24.545395355131348</v>
      </c>
      <c r="BB334" s="41">
        <f t="shared" si="125"/>
        <v>51.86971323071019</v>
      </c>
      <c r="BC334" s="41">
        <f t="shared" si="126"/>
        <v>460.95963581623266</v>
      </c>
      <c r="BD334" s="41">
        <f>$E$19*$D334</f>
        <v>27.324317875578839</v>
      </c>
      <c r="BE334" s="41">
        <f>$E$19*BC334</f>
        <v>27.657578148973958</v>
      </c>
      <c r="BF334" s="41">
        <f t="shared" si="127"/>
        <v>54.981896024552796</v>
      </c>
      <c r="BG334" s="41">
        <f t="shared" ref="BG334:BG335" si="128">BC334+BD334+BE334</f>
        <v>515.9415318407855</v>
      </c>
      <c r="BH334" s="41">
        <f>$E$19*$D334</f>
        <v>27.324317875578839</v>
      </c>
      <c r="BI334" s="41">
        <f>$E$19*BG334</f>
        <v>30.956491910447127</v>
      </c>
      <c r="BJ334" s="41">
        <f t="shared" ref="BJ334:BJ335" si="129">BH334+BI334</f>
        <v>58.280809786025969</v>
      </c>
      <c r="BK334" s="41"/>
      <c r="BL334" s="41"/>
      <c r="BM334" s="41"/>
      <c r="BN334" s="41"/>
      <c r="BO334" s="41">
        <f t="shared" si="87"/>
        <v>382.54045025810376</v>
      </c>
      <c r="BP334" s="41">
        <f t="shared" si="88"/>
        <v>191.68189136870768</v>
      </c>
      <c r="BQ334" s="41">
        <f t="shared" si="89"/>
        <v>574.22234162681139</v>
      </c>
      <c r="BR334" s="37"/>
      <c r="BS334" s="37"/>
      <c r="BT334" s="37"/>
      <c r="BU334" s="37"/>
      <c r="BV334" s="37"/>
      <c r="BW334" s="37"/>
      <c r="BX334" s="37"/>
      <c r="BY334" s="37"/>
      <c r="BZ334" s="37"/>
      <c r="CA334" s="37"/>
      <c r="CB334" s="37"/>
      <c r="CC334" s="37"/>
      <c r="CD334" s="37"/>
      <c r="CE334" s="37"/>
      <c r="CF334" s="37"/>
      <c r="CG334" s="37"/>
      <c r="CH334" s="37"/>
      <c r="CI334" s="37"/>
      <c r="CJ334" s="37"/>
      <c r="CK334" s="37"/>
      <c r="CL334" s="37"/>
      <c r="CM334" s="37"/>
      <c r="CN334" s="37"/>
      <c r="CO334" s="37"/>
      <c r="CP334" s="37"/>
      <c r="CQ334" s="37"/>
      <c r="CR334" s="37"/>
      <c r="CS334" s="37"/>
      <c r="CT334" s="37"/>
      <c r="CU334" s="37"/>
      <c r="CV334" s="37"/>
      <c r="CW334" s="37"/>
      <c r="CX334" s="37"/>
      <c r="CY334" s="37"/>
      <c r="CZ334" s="37"/>
      <c r="DA334" s="37"/>
      <c r="DB334" s="37"/>
      <c r="DC334" s="37"/>
      <c r="DD334" s="37"/>
      <c r="DE334" s="37"/>
      <c r="DF334" s="37"/>
      <c r="DG334" s="37"/>
      <c r="DH334" s="37"/>
      <c r="DI334" s="37"/>
      <c r="DJ334" s="37"/>
      <c r="DK334" s="37"/>
      <c r="DL334" s="37"/>
      <c r="DM334" s="37"/>
      <c r="DN334" s="37"/>
      <c r="DO334" s="37"/>
      <c r="DP334" s="37"/>
      <c r="DQ334" s="37"/>
      <c r="DR334" s="37"/>
      <c r="DS334" s="37"/>
      <c r="DT334" s="37"/>
      <c r="DU334" s="37"/>
      <c r="DV334" s="37"/>
      <c r="DW334" s="37"/>
      <c r="DX334" s="37"/>
      <c r="DY334" s="37"/>
      <c r="DZ334" s="37"/>
      <c r="EA334" s="37"/>
      <c r="EB334" s="37"/>
      <c r="EC334" s="37"/>
      <c r="ED334" s="37"/>
      <c r="EE334" s="37"/>
      <c r="EF334" s="37"/>
      <c r="EG334" s="37"/>
      <c r="EH334" s="37"/>
      <c r="EI334" s="37"/>
      <c r="EJ334" s="37"/>
      <c r="EK334" s="37"/>
      <c r="EL334" s="37"/>
      <c r="EM334" s="37"/>
      <c r="EN334" s="37"/>
      <c r="EO334" s="37"/>
      <c r="EP334" s="37"/>
      <c r="EQ334" s="37"/>
      <c r="ER334" s="37"/>
      <c r="ES334" s="37"/>
      <c r="ET334" s="37"/>
    </row>
    <row r="335" spans="2:150" s="14" customFormat="1" ht="15.95" customHeight="1" x14ac:dyDescent="0.25">
      <c r="B335" s="29">
        <f t="shared" si="82"/>
        <v>15</v>
      </c>
      <c r="C335" s="41">
        <f t="shared" si="76"/>
        <v>1029.6276395531263</v>
      </c>
      <c r="D335" s="2">
        <f t="shared" si="77"/>
        <v>429.6276395531263</v>
      </c>
      <c r="E335" s="41">
        <f t="shared" si="78"/>
        <v>600</v>
      </c>
      <c r="F335" s="48">
        <f t="shared" si="79"/>
        <v>1.3965581930996924</v>
      </c>
      <c r="G335" s="41">
        <v>0</v>
      </c>
      <c r="H335" s="41">
        <f t="shared" si="80"/>
        <v>25.777658373187577</v>
      </c>
      <c r="I335" s="41">
        <v>0</v>
      </c>
      <c r="J335" s="41">
        <f t="shared" si="81"/>
        <v>25.777658373187577</v>
      </c>
      <c r="K335" s="41">
        <f t="shared" si="83"/>
        <v>25.777658373187577</v>
      </c>
      <c r="L335" s="41">
        <f t="shared" si="84"/>
        <v>25.777658373187577</v>
      </c>
      <c r="M335" s="41">
        <f t="shared" si="85"/>
        <v>1.5466595023912546</v>
      </c>
      <c r="N335" s="41">
        <f t="shared" si="86"/>
        <v>27.324317875578831</v>
      </c>
      <c r="O335" s="41">
        <f t="shared" si="90"/>
        <v>53.101976248766412</v>
      </c>
      <c r="P335" s="41">
        <f t="shared" si="91"/>
        <v>25.777658373187577</v>
      </c>
      <c r="Q335" s="41">
        <f t="shared" si="92"/>
        <v>3.1861185749259846</v>
      </c>
      <c r="R335" s="41">
        <f t="shared" si="93"/>
        <v>28.963776948113562</v>
      </c>
      <c r="S335" s="41">
        <f t="shared" si="94"/>
        <v>82.065753196879967</v>
      </c>
      <c r="T335" s="41">
        <f t="shared" si="95"/>
        <v>25.777658373187577</v>
      </c>
      <c r="U335" s="41">
        <f t="shared" si="96"/>
        <v>4.9239451918127974</v>
      </c>
      <c r="V335" s="41">
        <f t="shared" si="97"/>
        <v>30.701603565000376</v>
      </c>
      <c r="W335" s="41">
        <f t="shared" si="98"/>
        <v>112.76735676188034</v>
      </c>
      <c r="X335" s="41">
        <f t="shared" si="99"/>
        <v>25.777658373187577</v>
      </c>
      <c r="Y335" s="41">
        <f t="shared" si="100"/>
        <v>6.7660414057128202</v>
      </c>
      <c r="Z335" s="41">
        <f t="shared" si="101"/>
        <v>32.543699778900397</v>
      </c>
      <c r="AA335" s="41">
        <f t="shared" si="102"/>
        <v>145.31105654078073</v>
      </c>
      <c r="AB335" s="41">
        <f t="shared" si="103"/>
        <v>25.777658373187577</v>
      </c>
      <c r="AC335" s="41">
        <f t="shared" si="104"/>
        <v>8.7186633924468424</v>
      </c>
      <c r="AD335" s="41">
        <f t="shared" si="105"/>
        <v>34.49632176563442</v>
      </c>
      <c r="AE335" s="41">
        <f t="shared" si="106"/>
        <v>179.80737830641516</v>
      </c>
      <c r="AF335" s="41">
        <f t="shared" si="107"/>
        <v>25.777658373187577</v>
      </c>
      <c r="AG335" s="41">
        <f t="shared" si="108"/>
        <v>10.788442698384909</v>
      </c>
      <c r="AH335" s="41">
        <f t="shared" si="109"/>
        <v>36.56610107157249</v>
      </c>
      <c r="AI335" s="41">
        <f t="shared" si="110"/>
        <v>216.37347937798765</v>
      </c>
      <c r="AJ335" s="41">
        <f t="shared" si="111"/>
        <v>25.777658373187577</v>
      </c>
      <c r="AK335" s="41">
        <f t="shared" si="112"/>
        <v>12.982408762679258</v>
      </c>
      <c r="AL335" s="41">
        <f t="shared" si="113"/>
        <v>38.760067135866834</v>
      </c>
      <c r="AM335" s="41">
        <f t="shared" si="114"/>
        <v>255.13354651385447</v>
      </c>
      <c r="AN335" s="41">
        <f t="shared" si="115"/>
        <v>25.777658373187577</v>
      </c>
      <c r="AO335" s="41">
        <f t="shared" si="116"/>
        <v>15.308012790831267</v>
      </c>
      <c r="AP335" s="41">
        <f t="shared" si="117"/>
        <v>41.085671164018848</v>
      </c>
      <c r="AQ335" s="41">
        <f t="shared" si="118"/>
        <v>296.2192176778733</v>
      </c>
      <c r="AR335" s="41">
        <f t="shared" si="119"/>
        <v>25.777658373187577</v>
      </c>
      <c r="AS335" s="41">
        <f t="shared" si="120"/>
        <v>17.773153060672396</v>
      </c>
      <c r="AT335" s="41">
        <f t="shared" si="121"/>
        <v>43.550811433859977</v>
      </c>
      <c r="AU335" s="41">
        <f t="shared" si="122"/>
        <v>339.77002911173327</v>
      </c>
      <c r="AV335" s="41">
        <f>$E$19*$D335</f>
        <v>25.777658373187577</v>
      </c>
      <c r="AW335" s="41">
        <f>$E$19*AU335</f>
        <v>20.386201746703996</v>
      </c>
      <c r="AX335" s="41">
        <f t="shared" si="123"/>
        <v>46.163860119891574</v>
      </c>
      <c r="AY335" s="41">
        <f t="shared" si="124"/>
        <v>385.93388923162485</v>
      </c>
      <c r="AZ335" s="41">
        <f>$E$19*$D335</f>
        <v>25.777658373187577</v>
      </c>
      <c r="BA335" s="41">
        <f>$E$19*AY335</f>
        <v>23.156033353897492</v>
      </c>
      <c r="BB335" s="41">
        <f t="shared" si="125"/>
        <v>48.933691727085069</v>
      </c>
      <c r="BC335" s="41">
        <f t="shared" si="126"/>
        <v>434.86758095870994</v>
      </c>
      <c r="BD335" s="41">
        <f>$E$19*$D335</f>
        <v>25.777658373187577</v>
      </c>
      <c r="BE335" s="41">
        <f>$E$19*BC335</f>
        <v>26.092054857522594</v>
      </c>
      <c r="BF335" s="41">
        <f t="shared" si="127"/>
        <v>51.869713230710175</v>
      </c>
      <c r="BG335" s="41">
        <f t="shared" si="128"/>
        <v>486.73729418942014</v>
      </c>
      <c r="BH335" s="41">
        <f>$E$19*$D335</f>
        <v>25.777658373187577</v>
      </c>
      <c r="BI335" s="41">
        <f>$E$19*BG335</f>
        <v>29.204237651365208</v>
      </c>
      <c r="BJ335" s="41">
        <f t="shared" si="129"/>
        <v>54.981896024552782</v>
      </c>
      <c r="BK335" s="41">
        <f t="shared" ref="BK335" si="130">BG335+BH335+BI335</f>
        <v>541.71919021397298</v>
      </c>
      <c r="BL335" s="41">
        <f>$E$19*$D335</f>
        <v>25.777658373187577</v>
      </c>
      <c r="BM335" s="41">
        <f>$E$19*BK335</f>
        <v>32.503151412838378</v>
      </c>
      <c r="BN335" s="41">
        <f t="shared" ref="BN335" si="131">BL335+BM335</f>
        <v>58.280809786025955</v>
      </c>
      <c r="BO335" s="41">
        <f t="shared" si="87"/>
        <v>386.66487559781382</v>
      </c>
      <c r="BP335" s="41">
        <f t="shared" si="88"/>
        <v>213.33512440218522</v>
      </c>
      <c r="BQ335" s="41">
        <f t="shared" si="89"/>
        <v>599.99999999999909</v>
      </c>
      <c r="BR335" s="37"/>
      <c r="BS335" s="37"/>
      <c r="BT335" s="37"/>
      <c r="BU335" s="37"/>
      <c r="BV335" s="37"/>
      <c r="BW335" s="37"/>
      <c r="BX335" s="37"/>
      <c r="BY335" s="37"/>
      <c r="BZ335" s="37"/>
      <c r="CA335" s="37"/>
      <c r="CB335" s="37"/>
      <c r="CC335" s="37"/>
      <c r="CD335" s="37"/>
      <c r="CE335" s="37"/>
      <c r="CF335" s="37"/>
      <c r="CG335" s="37"/>
      <c r="CH335" s="37"/>
      <c r="CI335" s="37"/>
      <c r="CJ335" s="37"/>
      <c r="CK335" s="37"/>
      <c r="CL335" s="37"/>
      <c r="CM335" s="37"/>
      <c r="CN335" s="37"/>
      <c r="CO335" s="37"/>
      <c r="CP335" s="37"/>
      <c r="CQ335" s="37"/>
      <c r="CR335" s="37"/>
      <c r="CS335" s="37"/>
      <c r="CT335" s="37"/>
      <c r="CU335" s="37"/>
      <c r="CV335" s="37"/>
      <c r="CW335" s="37"/>
      <c r="CX335" s="37"/>
      <c r="CY335" s="37"/>
      <c r="CZ335" s="37"/>
      <c r="DA335" s="37"/>
      <c r="DB335" s="37"/>
      <c r="DC335" s="37"/>
      <c r="DD335" s="37"/>
      <c r="DE335" s="37"/>
      <c r="DF335" s="37"/>
      <c r="DG335" s="37"/>
      <c r="DH335" s="37"/>
      <c r="DI335" s="37"/>
      <c r="DJ335" s="37"/>
      <c r="DK335" s="37"/>
      <c r="DL335" s="37"/>
      <c r="DM335" s="37"/>
      <c r="DN335" s="37"/>
      <c r="DO335" s="37"/>
      <c r="DP335" s="37"/>
      <c r="DQ335" s="37"/>
      <c r="DR335" s="37"/>
      <c r="DS335" s="37"/>
      <c r="DT335" s="37"/>
      <c r="DU335" s="37"/>
      <c r="DV335" s="37"/>
      <c r="DW335" s="37"/>
      <c r="DX335" s="37"/>
      <c r="DY335" s="37"/>
      <c r="DZ335" s="37"/>
      <c r="EA335" s="37"/>
      <c r="EB335" s="37"/>
      <c r="EC335" s="37"/>
      <c r="ED335" s="37"/>
      <c r="EE335" s="37"/>
      <c r="EF335" s="37"/>
      <c r="EG335" s="37"/>
      <c r="EH335" s="37"/>
      <c r="EI335" s="37"/>
      <c r="EJ335" s="37"/>
      <c r="EK335" s="37"/>
      <c r="EL335" s="37"/>
      <c r="EM335" s="37"/>
      <c r="EN335" s="37"/>
      <c r="EO335" s="37"/>
      <c r="EP335" s="37"/>
      <c r="EQ335" s="37"/>
      <c r="ER335" s="37"/>
      <c r="ES335" s="37"/>
      <c r="ET335" s="37"/>
    </row>
    <row r="336" spans="2:150" s="14" customFormat="1" ht="15.95" customHeight="1" x14ac:dyDescent="0.25">
      <c r="B336" s="68" t="s">
        <v>18</v>
      </c>
      <c r="C336" s="78">
        <f>SUM(C321:C335)</f>
        <v>15444.41459329689</v>
      </c>
      <c r="D336" s="78">
        <f>SUM(D321:D335)</f>
        <v>9999.9999999999873</v>
      </c>
      <c r="E336" s="78">
        <f>SUM(E321:E335)</f>
        <v>5444.4145932969068</v>
      </c>
      <c r="F336" s="76"/>
      <c r="G336" s="76"/>
      <c r="H336" s="78">
        <f>SUM(H321:H335)</f>
        <v>599.99999999999932</v>
      </c>
      <c r="I336" s="78">
        <f>SUM(I321:I335)</f>
        <v>0</v>
      </c>
      <c r="J336" s="78">
        <f>SUM(J321:J335)</f>
        <v>599.99999999999932</v>
      </c>
      <c r="K336" s="76"/>
      <c r="L336" s="78">
        <f>SUM(L321:L335)</f>
        <v>541.71919021397321</v>
      </c>
      <c r="M336" s="78">
        <f>SUM(M321:M335)</f>
        <v>32.503151412838392</v>
      </c>
      <c r="N336" s="78">
        <f>SUM(N321:N335)</f>
        <v>574.22234162681161</v>
      </c>
      <c r="O336" s="78"/>
      <c r="P336" s="78">
        <f>SUM(P321:P335)</f>
        <v>486.73729418942042</v>
      </c>
      <c r="Q336" s="78">
        <f>SUM(Q321:Q335)</f>
        <v>60.160729561812353</v>
      </c>
      <c r="R336" s="78">
        <f>SUM(R321:R335)</f>
        <v>546.89802375123281</v>
      </c>
      <c r="S336" s="78"/>
      <c r="T336" s="78">
        <f>SUM(T321:T335)</f>
        <v>434.86758095871016</v>
      </c>
      <c r="U336" s="78">
        <f>SUM(U321:U335)</f>
        <v>83.066665844408959</v>
      </c>
      <c r="V336" s="78">
        <f>SUM(V321:V335)</f>
        <v>517.93424680311921</v>
      </c>
      <c r="W336" s="78"/>
      <c r="X336" s="78">
        <f>SUM(X321:X335)</f>
        <v>385.93388923162507</v>
      </c>
      <c r="Y336" s="78">
        <f>SUM(Y321:Y335)</f>
        <v>101.2987540064937</v>
      </c>
      <c r="Z336" s="78">
        <f>SUM(Z321:Z335)</f>
        <v>487.23264323811873</v>
      </c>
      <c r="AA336" s="78"/>
      <c r="AB336" s="78">
        <f>SUM(AB321:AB335)</f>
        <v>339.77002911173349</v>
      </c>
      <c r="AC336" s="78">
        <f>SUM(AC321:AC335)</f>
        <v>114.91891434748484</v>
      </c>
      <c r="AD336" s="78">
        <f>SUM(AD321:AD335)</f>
        <v>454.68894345921831</v>
      </c>
      <c r="AE336" s="78"/>
      <c r="AF336" s="78">
        <f>SUM(AF321:AF335)</f>
        <v>296.21921767787347</v>
      </c>
      <c r="AG336" s="78">
        <f>SUM(AG321:AG335)</f>
        <v>123.97340401571041</v>
      </c>
      <c r="AH336" s="78">
        <f>SUM(AH321:AH335)</f>
        <v>420.19262169358387</v>
      </c>
      <c r="AI336" s="78"/>
      <c r="AJ336" s="78">
        <f>SUM(AJ321:AJ335)</f>
        <v>255.13354651385458</v>
      </c>
      <c r="AK336" s="78">
        <f>SUM(AK321:AK335)</f>
        <v>128.49297410815677</v>
      </c>
      <c r="AL336" s="78">
        <f>SUM(AL321:AL335)</f>
        <v>383.6265206220113</v>
      </c>
      <c r="AM336" s="41"/>
      <c r="AN336" s="78">
        <f>SUM(AN321:AN335)</f>
        <v>216.37347937798774</v>
      </c>
      <c r="AO336" s="78">
        <f>SUM(AO321:AO335)</f>
        <v>128.49297410815677</v>
      </c>
      <c r="AP336" s="78">
        <f>SUM(AP321:AP335)</f>
        <v>344.86645348614445</v>
      </c>
      <c r="AQ336" s="78"/>
      <c r="AR336" s="78">
        <f>SUM(AR321:AR335)</f>
        <v>179.80737830641522</v>
      </c>
      <c r="AS336" s="78">
        <f>SUM(AS321:AS335)</f>
        <v>123.9734040157104</v>
      </c>
      <c r="AT336" s="78">
        <f>SUM(AT321:AT335)</f>
        <v>303.78078232212562</v>
      </c>
      <c r="AU336" s="41"/>
      <c r="AV336" s="78">
        <f>SUM(AV321:AV335)</f>
        <v>145.31105654078078</v>
      </c>
      <c r="AW336" s="78">
        <f>SUM(AW321:AW335)</f>
        <v>114.91891434748482</v>
      </c>
      <c r="AX336" s="78">
        <f>SUM(AX321:AX335)</f>
        <v>260.2299708882656</v>
      </c>
      <c r="AY336" s="78"/>
      <c r="AZ336" s="78">
        <f>SUM(AZ321:AZ335)</f>
        <v>112.76735676188036</v>
      </c>
      <c r="BA336" s="78">
        <f>SUM(BA321:BA335)</f>
        <v>101.29875400649365</v>
      </c>
      <c r="BB336" s="78">
        <f>SUM(BB321:BB335)</f>
        <v>214.06611076837399</v>
      </c>
      <c r="BC336" s="78"/>
      <c r="BD336" s="78">
        <f>SUM(BD321:BD335)</f>
        <v>82.065753196879982</v>
      </c>
      <c r="BE336" s="78">
        <f>SUM(BE321:BE335)</f>
        <v>83.066665844408945</v>
      </c>
      <c r="BF336" s="78">
        <f>SUM(BF321:BF335)</f>
        <v>165.13241904128893</v>
      </c>
      <c r="BG336" s="78"/>
      <c r="BH336" s="78">
        <f>SUM(BH321:BH335)</f>
        <v>53.10197624876642</v>
      </c>
      <c r="BI336" s="78">
        <f>SUM(BI321:BI335)</f>
        <v>60.160729561812332</v>
      </c>
      <c r="BJ336" s="78">
        <f>SUM(BJ321:BJ335)</f>
        <v>113.26270581057875</v>
      </c>
      <c r="BK336" s="78"/>
      <c r="BL336" s="78">
        <f t="shared" ref="BL336:BQ336" si="132">SUM(BL321:BL335)</f>
        <v>25.777658373187577</v>
      </c>
      <c r="BM336" s="78">
        <f t="shared" si="132"/>
        <v>32.503151412838378</v>
      </c>
      <c r="BN336" s="78">
        <f t="shared" si="132"/>
        <v>58.280809786025955</v>
      </c>
      <c r="BO336" s="78">
        <f t="shared" si="132"/>
        <v>4155.5854067030868</v>
      </c>
      <c r="BP336" s="78">
        <f t="shared" si="132"/>
        <v>1288.8291865938108</v>
      </c>
      <c r="BQ336" s="78">
        <f t="shared" si="132"/>
        <v>5444.4145932968986</v>
      </c>
      <c r="BR336" s="37"/>
      <c r="BS336" s="37"/>
      <c r="BT336" s="37"/>
      <c r="BU336" s="37"/>
      <c r="BV336" s="37"/>
      <c r="BW336" s="37"/>
      <c r="BX336" s="37"/>
      <c r="BY336" s="37"/>
      <c r="BZ336" s="37"/>
      <c r="CA336" s="37"/>
      <c r="CB336" s="37"/>
      <c r="CC336" s="37"/>
      <c r="CD336" s="37"/>
      <c r="CE336" s="37"/>
      <c r="CF336" s="37"/>
      <c r="CG336" s="37"/>
      <c r="CH336" s="37"/>
      <c r="CI336" s="37"/>
      <c r="CJ336" s="37"/>
      <c r="CK336" s="37"/>
      <c r="CL336" s="37"/>
      <c r="CM336" s="37"/>
      <c r="CN336" s="37"/>
      <c r="CO336" s="37"/>
      <c r="CP336" s="37"/>
      <c r="CQ336" s="37"/>
      <c r="CR336" s="37"/>
      <c r="CS336" s="37"/>
      <c r="CT336" s="37"/>
      <c r="CU336" s="37"/>
      <c r="CV336" s="37"/>
      <c r="CW336" s="37"/>
      <c r="CX336" s="37"/>
      <c r="CY336" s="37"/>
      <c r="CZ336" s="37"/>
      <c r="DA336" s="37"/>
      <c r="DB336" s="37"/>
      <c r="DC336" s="37"/>
      <c r="DD336" s="37"/>
      <c r="DE336" s="37"/>
      <c r="DF336" s="37"/>
      <c r="DG336" s="37"/>
      <c r="DH336" s="37"/>
      <c r="DI336" s="37"/>
      <c r="DJ336" s="37"/>
      <c r="DK336" s="37"/>
      <c r="DL336" s="37"/>
      <c r="DM336" s="37"/>
      <c r="DN336" s="37"/>
      <c r="DO336" s="37"/>
      <c r="DP336" s="37"/>
      <c r="DQ336" s="37"/>
      <c r="DR336" s="37"/>
      <c r="DS336" s="37"/>
      <c r="DT336" s="37"/>
      <c r="DU336" s="37"/>
      <c r="DV336" s="37"/>
      <c r="DW336" s="37"/>
      <c r="DX336" s="37"/>
      <c r="DY336" s="37"/>
      <c r="DZ336" s="37"/>
      <c r="EA336" s="37"/>
      <c r="EB336" s="37"/>
      <c r="EC336" s="37"/>
      <c r="ED336" s="37"/>
      <c r="EE336" s="37"/>
      <c r="EF336" s="37"/>
      <c r="EG336" s="37"/>
      <c r="EH336" s="37"/>
      <c r="EI336" s="37"/>
      <c r="EJ336" s="37"/>
      <c r="EK336" s="37"/>
      <c r="EL336" s="37"/>
      <c r="EM336" s="37"/>
      <c r="EN336" s="37"/>
      <c r="EO336" s="37"/>
      <c r="EP336" s="37"/>
      <c r="EQ336" s="37"/>
      <c r="ER336" s="37"/>
      <c r="ES336" s="37"/>
      <c r="ET336" s="37"/>
    </row>
    <row r="337" spans="1:9" s="14" customFormat="1" ht="15.95" customHeight="1" x14ac:dyDescent="0.25">
      <c r="A337" s="70"/>
      <c r="B337" s="69"/>
      <c r="C337" s="69"/>
      <c r="D337" s="69"/>
    </row>
    <row r="338" spans="1:9" ht="24.95" customHeight="1" x14ac:dyDescent="0.25">
      <c r="B338" s="114" t="s">
        <v>107</v>
      </c>
    </row>
    <row r="339" spans="1:9" s="14" customFormat="1" ht="15.95" customHeight="1" x14ac:dyDescent="0.25">
      <c r="B339" s="14" t="s">
        <v>282</v>
      </c>
    </row>
    <row r="340" spans="1:9" s="14" customFormat="1" ht="15.95" customHeight="1" x14ac:dyDescent="0.25">
      <c r="B340" s="14" t="s">
        <v>345</v>
      </c>
    </row>
    <row r="341" spans="1:9" s="14" customFormat="1" ht="15.95" customHeight="1" x14ac:dyDescent="0.25">
      <c r="B341" s="14" t="s">
        <v>370</v>
      </c>
    </row>
    <row r="342" spans="1:9" s="14" customFormat="1" ht="15.95" customHeight="1" x14ac:dyDescent="0.25">
      <c r="B342" s="14" t="s">
        <v>375</v>
      </c>
    </row>
    <row r="343" spans="1:9" s="14" customFormat="1" ht="15.95" customHeight="1" x14ac:dyDescent="0.25"/>
    <row r="344" spans="1:9" s="14" customFormat="1" ht="15.95" customHeight="1" x14ac:dyDescent="0.25">
      <c r="B344" s="14" t="s">
        <v>362</v>
      </c>
      <c r="E344" s="41">
        <f>$E$336</f>
        <v>5444.4145932969068</v>
      </c>
      <c r="G344" s="41">
        <f>$BO$336</f>
        <v>4155.5854067030868</v>
      </c>
      <c r="I344" s="41">
        <f>$BP$336</f>
        <v>1288.8291865938108</v>
      </c>
    </row>
    <row r="345" spans="1:9" s="14" customFormat="1" ht="15.95" customHeight="1" x14ac:dyDescent="0.25">
      <c r="E345" s="65" t="s">
        <v>363</v>
      </c>
      <c r="G345" s="65" t="s">
        <v>20</v>
      </c>
      <c r="I345" s="14" t="s">
        <v>21</v>
      </c>
    </row>
    <row r="346" spans="1:9" s="14" customFormat="1" ht="15.95" customHeight="1" x14ac:dyDescent="0.25">
      <c r="B346" s="14" t="s">
        <v>108</v>
      </c>
    </row>
    <row r="347" spans="1:9" s="14" customFormat="1" ht="15.95" customHeight="1" x14ac:dyDescent="0.25">
      <c r="B347" s="14" t="s">
        <v>109</v>
      </c>
    </row>
    <row r="348" spans="1:9" s="14" customFormat="1" ht="15.95" customHeight="1" x14ac:dyDescent="0.25">
      <c r="B348" s="14" t="s">
        <v>110</v>
      </c>
    </row>
    <row r="349" spans="1:9" s="14" customFormat="1" ht="15.95" customHeight="1" x14ac:dyDescent="0.25">
      <c r="B349" s="14" t="s">
        <v>383</v>
      </c>
    </row>
    <row r="350" spans="1:9" s="14" customFormat="1" ht="15.95" customHeight="1" x14ac:dyDescent="0.25">
      <c r="B350" s="14" t="s">
        <v>384</v>
      </c>
    </row>
    <row r="351" spans="1:9" s="14" customFormat="1" ht="15.95" customHeight="1" x14ac:dyDescent="0.25">
      <c r="B351" s="14" t="s">
        <v>111</v>
      </c>
    </row>
    <row r="352" spans="1:9" s="14" customFormat="1" ht="15.95" customHeight="1" x14ac:dyDescent="0.25">
      <c r="B352" s="14" t="s">
        <v>112</v>
      </c>
    </row>
    <row r="353" spans="2:150" s="14" customFormat="1" ht="15.95" customHeight="1" x14ac:dyDescent="0.25">
      <c r="B353" s="14" t="s">
        <v>163</v>
      </c>
    </row>
    <row r="354" spans="2:150" s="14" customFormat="1" ht="15.95" customHeight="1" x14ac:dyDescent="0.25">
      <c r="B354" s="14" t="s">
        <v>241</v>
      </c>
    </row>
    <row r="355" spans="2:150" s="14" customFormat="1" ht="15.95" customHeight="1" x14ac:dyDescent="0.25">
      <c r="B355" s="14" t="s">
        <v>113</v>
      </c>
    </row>
    <row r="356" spans="2:150" s="14" customFormat="1" ht="15.95" customHeight="1" x14ac:dyDescent="0.25">
      <c r="C356" s="39"/>
      <c r="D356" s="43"/>
      <c r="E356" s="39"/>
      <c r="F356" s="39"/>
      <c r="H356" s="44"/>
      <c r="I356" s="44"/>
      <c r="L356" s="44"/>
      <c r="M356" s="44"/>
      <c r="P356" s="44"/>
      <c r="Q356" s="44"/>
      <c r="T356" s="44"/>
      <c r="U356" s="44"/>
      <c r="X356" s="44"/>
      <c r="Y356" s="44"/>
      <c r="AB356" s="44"/>
      <c r="AC356" s="44"/>
      <c r="AF356" s="44"/>
      <c r="AG356" s="44"/>
      <c r="AJ356" s="44"/>
      <c r="AK356" s="44"/>
      <c r="AN356" s="44"/>
      <c r="AO356" s="44"/>
      <c r="AR356" s="44"/>
      <c r="AS356" s="44"/>
      <c r="AV356" s="44"/>
      <c r="AW356" s="44"/>
      <c r="AZ356" s="44"/>
      <c r="BA356" s="44"/>
      <c r="BD356" s="44"/>
      <c r="BE356" s="44"/>
      <c r="BH356" s="44"/>
      <c r="BI356" s="44"/>
      <c r="BL356" s="44"/>
      <c r="BM356" s="44"/>
      <c r="BP356" s="44"/>
      <c r="BQ356" s="44"/>
      <c r="BT356" s="44"/>
      <c r="BU356" s="44"/>
      <c r="BX356" s="44"/>
      <c r="BY356" s="44"/>
      <c r="CB356" s="44"/>
      <c r="CC356" s="44"/>
      <c r="CF356" s="44"/>
      <c r="CG356" s="44"/>
      <c r="CJ356" s="44"/>
      <c r="CK356" s="44"/>
      <c r="CN356" s="44"/>
      <c r="CO356" s="44"/>
      <c r="CR356" s="44"/>
      <c r="CS356" s="44"/>
      <c r="CV356" s="44"/>
      <c r="CW356" s="44"/>
      <c r="CZ356" s="44"/>
      <c r="DA356" s="44"/>
      <c r="DD356" s="44"/>
      <c r="DE356" s="44"/>
      <c r="DH356" s="44"/>
      <c r="DI356" s="44"/>
      <c r="DL356" s="44"/>
      <c r="DM356" s="44"/>
      <c r="DP356" s="44"/>
      <c r="DQ356" s="44"/>
      <c r="DT356" s="44"/>
      <c r="DU356" s="44"/>
      <c r="DX356" s="44"/>
      <c r="DY356" s="44"/>
      <c r="EB356" s="44"/>
      <c r="EC356" s="44"/>
      <c r="EF356" s="44"/>
      <c r="EG356" s="44"/>
      <c r="EJ356" s="44"/>
      <c r="EK356" s="44"/>
      <c r="EN356" s="44"/>
      <c r="EO356" s="44"/>
      <c r="ER356" s="44"/>
      <c r="ES356" s="44"/>
      <c r="ET356" s="63"/>
    </row>
    <row r="357" spans="2:150" ht="24.95" customHeight="1" x14ac:dyDescent="0.25">
      <c r="B357" s="114" t="s">
        <v>44</v>
      </c>
      <c r="C357" s="12"/>
      <c r="D357" s="12"/>
      <c r="E357" s="12"/>
      <c r="F357" s="11"/>
    </row>
    <row r="358" spans="2:150" s="14" customFormat="1" ht="15.95" customHeight="1" x14ac:dyDescent="0.25">
      <c r="B358" s="14" t="s">
        <v>45</v>
      </c>
    </row>
    <row r="359" spans="2:150" s="14" customFormat="1" ht="15.95" customHeight="1" x14ac:dyDescent="0.25">
      <c r="B359" s="14" t="s">
        <v>51</v>
      </c>
    </row>
    <row r="360" spans="2:150" s="14" customFormat="1" ht="15.95" customHeight="1" x14ac:dyDescent="0.25">
      <c r="C360" s="64" t="s">
        <v>20</v>
      </c>
      <c r="D360" s="43"/>
    </row>
    <row r="361" spans="2:150" s="14" customFormat="1" ht="15.95" customHeight="1" x14ac:dyDescent="0.25">
      <c r="C361" s="190" t="s">
        <v>67</v>
      </c>
      <c r="D361" s="190"/>
      <c r="E361" s="41">
        <f>$D$321</f>
        <v>971.34682976710019</v>
      </c>
      <c r="F361" s="67" t="s">
        <v>65</v>
      </c>
    </row>
    <row r="362" spans="2:150" s="14" customFormat="1" ht="15.95" customHeight="1" x14ac:dyDescent="0.25">
      <c r="C362" s="83" t="s">
        <v>76</v>
      </c>
      <c r="D362" s="43"/>
      <c r="E362" s="41">
        <f>$H$321</f>
        <v>58.280809786026012</v>
      </c>
      <c r="F362" s="67" t="s">
        <v>77</v>
      </c>
      <c r="J362" s="48">
        <f>$E$19</f>
        <v>0.06</v>
      </c>
      <c r="K362" s="65"/>
      <c r="L362" s="41">
        <f>$D$321</f>
        <v>971.34682976710019</v>
      </c>
      <c r="M362" s="43"/>
      <c r="N362" s="43"/>
      <c r="O362" s="43"/>
      <c r="P362" s="43"/>
      <c r="Q362" s="43"/>
      <c r="R362" s="43"/>
      <c r="S362" s="43"/>
    </row>
    <row r="363" spans="2:150" s="14" customFormat="1" ht="15.95" customHeight="1" x14ac:dyDescent="0.25">
      <c r="C363" s="83"/>
      <c r="D363" s="43"/>
    </row>
    <row r="364" spans="2:150" s="14" customFormat="1" ht="15.95" customHeight="1" x14ac:dyDescent="0.25">
      <c r="C364" s="190" t="s">
        <v>83</v>
      </c>
      <c r="D364" s="190"/>
      <c r="E364" s="41">
        <f>$J$321</f>
        <v>58.280809786026012</v>
      </c>
    </row>
    <row r="365" spans="2:150" s="14" customFormat="1" ht="15.95" customHeight="1" x14ac:dyDescent="0.25">
      <c r="C365" s="83"/>
      <c r="D365" s="83"/>
      <c r="E365" s="43"/>
    </row>
    <row r="366" spans="2:150" s="14" customFormat="1" ht="15.95" customHeight="1" x14ac:dyDescent="0.25">
      <c r="B366" s="14" t="s">
        <v>86</v>
      </c>
      <c r="C366" s="83"/>
      <c r="D366" s="83"/>
      <c r="E366" s="41">
        <f>$BO$321</f>
        <v>58.280809786026012</v>
      </c>
      <c r="F366" s="67" t="s">
        <v>283</v>
      </c>
      <c r="J366" s="41">
        <f>$J$321</f>
        <v>58.280809786026012</v>
      </c>
      <c r="K366" s="67" t="s">
        <v>87</v>
      </c>
    </row>
    <row r="367" spans="2:150" s="14" customFormat="1" ht="15.95" customHeight="1" x14ac:dyDescent="0.25"/>
    <row r="368" spans="2:150" s="14" customFormat="1" ht="15.95" customHeight="1" x14ac:dyDescent="0.25">
      <c r="B368" s="14" t="s">
        <v>46</v>
      </c>
    </row>
    <row r="369" spans="2:19" s="14" customFormat="1" ht="15.95" customHeight="1" x14ac:dyDescent="0.25">
      <c r="B369" s="14" t="s">
        <v>51</v>
      </c>
      <c r="C369" s="39"/>
      <c r="D369" s="43"/>
      <c r="E369" s="39"/>
      <c r="F369" s="39"/>
      <c r="G369" s="40"/>
      <c r="H369" s="39"/>
      <c r="I369" s="43"/>
    </row>
    <row r="370" spans="2:19" s="14" customFormat="1" ht="15.95" customHeight="1" x14ac:dyDescent="0.25">
      <c r="C370" s="64" t="s">
        <v>20</v>
      </c>
      <c r="D370" s="43"/>
      <c r="E370" s="39"/>
      <c r="F370" s="39"/>
      <c r="G370" s="40"/>
      <c r="H370" s="39"/>
      <c r="I370" s="43"/>
    </row>
    <row r="371" spans="2:19" s="14" customFormat="1" ht="15.95" customHeight="1" x14ac:dyDescent="0.25">
      <c r="C371" s="190" t="s">
        <v>67</v>
      </c>
      <c r="D371" s="190"/>
      <c r="E371" s="41">
        <f>$D$322</f>
        <v>916.36493374254735</v>
      </c>
      <c r="F371" s="67" t="s">
        <v>66</v>
      </c>
      <c r="G371" s="40"/>
      <c r="H371" s="39"/>
      <c r="I371" s="43"/>
    </row>
    <row r="372" spans="2:19" s="14" customFormat="1" ht="15.95" customHeight="1" x14ac:dyDescent="0.25">
      <c r="C372" s="83" t="s">
        <v>76</v>
      </c>
      <c r="D372" s="43"/>
      <c r="E372" s="41">
        <f>$H$322</f>
        <v>54.981896024552839</v>
      </c>
      <c r="F372" s="67" t="s">
        <v>77</v>
      </c>
      <c r="G372" s="40"/>
      <c r="H372" s="39"/>
      <c r="I372" s="43"/>
      <c r="J372" s="48">
        <f>$E$19</f>
        <v>0.06</v>
      </c>
      <c r="K372" s="65"/>
      <c r="L372" s="41">
        <f>$D$322</f>
        <v>916.36493374254735</v>
      </c>
      <c r="M372" s="43"/>
      <c r="N372" s="43"/>
      <c r="O372" s="43"/>
      <c r="P372" s="43"/>
      <c r="Q372" s="43"/>
      <c r="R372" s="43"/>
      <c r="S372" s="43"/>
    </row>
    <row r="373" spans="2:19" s="14" customFormat="1" ht="15.95" customHeight="1" x14ac:dyDescent="0.25">
      <c r="C373" s="39"/>
      <c r="D373" s="43"/>
      <c r="E373" s="39"/>
      <c r="F373" s="39"/>
      <c r="G373" s="40"/>
      <c r="H373" s="39"/>
      <c r="I373" s="43"/>
    </row>
    <row r="374" spans="2:19" s="14" customFormat="1" ht="15.95" customHeight="1" x14ac:dyDescent="0.25">
      <c r="B374" s="14" t="s">
        <v>53</v>
      </c>
      <c r="C374" s="39"/>
      <c r="D374" s="43"/>
      <c r="E374" s="39"/>
      <c r="F374" s="39"/>
      <c r="G374" s="40"/>
      <c r="H374" s="39"/>
      <c r="I374" s="43"/>
    </row>
    <row r="375" spans="2:19" s="14" customFormat="1" ht="15.95" customHeight="1" x14ac:dyDescent="0.25">
      <c r="C375" s="64" t="s">
        <v>20</v>
      </c>
      <c r="D375" s="43"/>
      <c r="E375" s="39"/>
      <c r="F375" s="39"/>
      <c r="G375" s="40"/>
      <c r="H375" s="39"/>
      <c r="I375" s="43"/>
    </row>
    <row r="376" spans="2:19" s="14" customFormat="1" ht="15.95" customHeight="1" x14ac:dyDescent="0.25">
      <c r="C376" s="190" t="s">
        <v>71</v>
      </c>
      <c r="D376" s="190"/>
      <c r="E376" s="41">
        <f>$D$322</f>
        <v>916.36493374254735</v>
      </c>
      <c r="F376" s="67" t="s">
        <v>85</v>
      </c>
      <c r="G376" s="40"/>
      <c r="H376" s="39"/>
      <c r="I376" s="43"/>
    </row>
    <row r="377" spans="2:19" s="14" customFormat="1" ht="15.95" customHeight="1" x14ac:dyDescent="0.25">
      <c r="C377" s="83" t="s">
        <v>78</v>
      </c>
      <c r="D377" s="43"/>
      <c r="E377" s="41">
        <f>$L$322</f>
        <v>54.981896024552839</v>
      </c>
      <c r="F377" s="67" t="s">
        <v>77</v>
      </c>
      <c r="G377" s="40"/>
      <c r="H377" s="39"/>
      <c r="I377" s="43"/>
      <c r="J377" s="48">
        <f>$E$19</f>
        <v>0.06</v>
      </c>
      <c r="K377" s="65"/>
      <c r="L377" s="41">
        <f>$D$322</f>
        <v>916.36493374254735</v>
      </c>
      <c r="M377" s="43"/>
      <c r="N377" s="43"/>
      <c r="O377" s="43"/>
      <c r="P377" s="43"/>
      <c r="Q377" s="43"/>
      <c r="R377" s="43"/>
      <c r="S377" s="43"/>
    </row>
    <row r="378" spans="2:19" s="14" customFormat="1" ht="15.95" customHeight="1" x14ac:dyDescent="0.25">
      <c r="D378" s="43"/>
      <c r="E378" s="39"/>
      <c r="F378" s="39"/>
      <c r="G378" s="40"/>
      <c r="H378" s="39"/>
      <c r="I378" s="43"/>
    </row>
    <row r="379" spans="2:19" s="14" customFormat="1" ht="15.95" customHeight="1" x14ac:dyDescent="0.25">
      <c r="C379" s="64" t="s">
        <v>21</v>
      </c>
      <c r="D379" s="43"/>
      <c r="E379" s="39"/>
      <c r="F379" s="39"/>
      <c r="G379" s="40"/>
      <c r="H379" s="39"/>
      <c r="I379" s="43"/>
    </row>
    <row r="380" spans="2:19" s="14" customFormat="1" ht="15.95" customHeight="1" x14ac:dyDescent="0.25">
      <c r="C380" s="190" t="s">
        <v>217</v>
      </c>
      <c r="D380" s="190"/>
      <c r="E380" s="41">
        <f>$K$322</f>
        <v>54.981896024552839</v>
      </c>
      <c r="F380" s="67" t="s">
        <v>79</v>
      </c>
      <c r="G380" s="40"/>
      <c r="H380" s="39"/>
      <c r="I380" s="43"/>
    </row>
    <row r="381" spans="2:19" s="14" customFormat="1" ht="15.95" customHeight="1" x14ac:dyDescent="0.25">
      <c r="C381" s="83" t="s">
        <v>80</v>
      </c>
      <c r="D381" s="43"/>
      <c r="E381" s="41">
        <f>$M$322</f>
        <v>3.2989137614731701</v>
      </c>
      <c r="F381" s="67" t="s">
        <v>77</v>
      </c>
      <c r="G381" s="40"/>
      <c r="H381" s="39"/>
      <c r="I381" s="43"/>
      <c r="J381" s="48">
        <f>$E$19</f>
        <v>0.06</v>
      </c>
      <c r="K381" s="65"/>
      <c r="L381" s="41">
        <f>$K$322</f>
        <v>54.981896024552839</v>
      </c>
      <c r="M381" s="43"/>
      <c r="N381" s="43"/>
      <c r="O381" s="43"/>
      <c r="P381" s="43"/>
      <c r="Q381" s="43"/>
      <c r="R381" s="43"/>
      <c r="S381" s="43"/>
    </row>
    <row r="382" spans="2:19" s="14" customFormat="1" ht="15.95" customHeight="1" x14ac:dyDescent="0.25">
      <c r="C382" s="39"/>
      <c r="D382" s="43"/>
      <c r="E382" s="39"/>
      <c r="F382" s="39"/>
      <c r="G382" s="40"/>
      <c r="H382" s="39"/>
      <c r="I382" s="43"/>
    </row>
    <row r="383" spans="2:19" s="14" customFormat="1" ht="15.95" customHeight="1" x14ac:dyDescent="0.25">
      <c r="C383" s="190" t="s">
        <v>81</v>
      </c>
      <c r="D383" s="190"/>
      <c r="E383" s="41">
        <f>$N$322</f>
        <v>58.280809786026012</v>
      </c>
      <c r="F383" s="67" t="s">
        <v>82</v>
      </c>
      <c r="G383" s="40"/>
      <c r="H383" s="39"/>
      <c r="I383" s="43"/>
      <c r="J383" s="41">
        <f>$L$322</f>
        <v>54.981896024552839</v>
      </c>
      <c r="K383" s="66"/>
      <c r="L383" s="41">
        <f>$M$322</f>
        <v>3.2989137614731701</v>
      </c>
      <c r="M383" s="43"/>
      <c r="N383" s="43"/>
      <c r="O383" s="43"/>
      <c r="P383" s="43"/>
      <c r="Q383" s="43"/>
      <c r="R383" s="43"/>
      <c r="S383" s="43"/>
    </row>
    <row r="384" spans="2:19" s="14" customFormat="1" ht="15.95" customHeight="1" x14ac:dyDescent="0.25">
      <c r="C384" s="83"/>
      <c r="D384" s="83"/>
      <c r="E384" s="43"/>
    </row>
    <row r="385" spans="1:150" s="14" customFormat="1" ht="15.95" customHeight="1" x14ac:dyDescent="0.25">
      <c r="B385" s="14" t="s">
        <v>88</v>
      </c>
      <c r="C385" s="83"/>
      <c r="D385" s="83"/>
      <c r="E385" s="41">
        <f>$BQ$322</f>
        <v>113.26270581057885</v>
      </c>
      <c r="F385" s="67" t="s">
        <v>218</v>
      </c>
      <c r="J385" s="41">
        <f>$BO$322</f>
        <v>109.96379204910568</v>
      </c>
      <c r="K385" s="83"/>
      <c r="L385" s="41">
        <f>$H$322</f>
        <v>54.981896024552839</v>
      </c>
      <c r="N385" s="41">
        <f>$L$322</f>
        <v>54.981896024552839</v>
      </c>
    </row>
    <row r="386" spans="1:150" s="14" customFormat="1" ht="15.95" customHeight="1" x14ac:dyDescent="0.25">
      <c r="C386" s="83"/>
      <c r="D386" s="83"/>
      <c r="E386" s="43"/>
      <c r="F386" s="67" t="s">
        <v>219</v>
      </c>
      <c r="J386" s="41">
        <f>$BP$322</f>
        <v>3.2989137614731701</v>
      </c>
      <c r="K386" s="83"/>
      <c r="L386" s="41">
        <f>$I$322</f>
        <v>0</v>
      </c>
      <c r="N386" s="41">
        <f>$M$322</f>
        <v>3.2989137614731701</v>
      </c>
    </row>
    <row r="387" spans="1:150" s="14" customFormat="1" ht="15.95" customHeight="1" x14ac:dyDescent="0.25">
      <c r="L387" s="65" t="s">
        <v>220</v>
      </c>
      <c r="N387" s="65" t="s">
        <v>221</v>
      </c>
    </row>
    <row r="388" spans="1:150" s="14" customFormat="1" ht="15.95" customHeight="1" x14ac:dyDescent="0.25">
      <c r="B388" s="14" t="s">
        <v>74</v>
      </c>
    </row>
    <row r="389" spans="1:150" s="14" customFormat="1" ht="15.95" customHeight="1" x14ac:dyDescent="0.25">
      <c r="A389" s="70"/>
      <c r="B389" s="69"/>
      <c r="C389" s="69"/>
      <c r="D389" s="69"/>
    </row>
    <row r="390" spans="1:150" ht="24.95" customHeight="1" x14ac:dyDescent="0.25">
      <c r="B390" s="113" t="s">
        <v>332</v>
      </c>
      <c r="C390" s="12"/>
      <c r="D390" s="12"/>
      <c r="E390" s="12"/>
      <c r="F390" s="11"/>
      <c r="L390" s="6"/>
    </row>
    <row r="391" spans="1:150" s="14" customFormat="1" ht="24.95" customHeight="1" x14ac:dyDescent="0.25">
      <c r="B391" s="115" t="s">
        <v>284</v>
      </c>
      <c r="BO391" s="37"/>
      <c r="BP391" s="37"/>
      <c r="BQ391" s="37"/>
      <c r="BR391" s="37"/>
      <c r="BS391" s="37"/>
      <c r="BT391" s="37"/>
      <c r="BU391" s="37"/>
      <c r="BV391" s="37"/>
      <c r="BW391" s="37"/>
      <c r="BX391" s="37"/>
      <c r="BY391" s="37"/>
      <c r="BZ391" s="37"/>
      <c r="CA391" s="37"/>
      <c r="CB391" s="37"/>
      <c r="CC391" s="37"/>
      <c r="CD391" s="37"/>
      <c r="CE391" s="37"/>
      <c r="CF391" s="37"/>
      <c r="CG391" s="37"/>
      <c r="CH391" s="37"/>
      <c r="CI391" s="37"/>
      <c r="CJ391" s="37"/>
      <c r="CK391" s="37"/>
      <c r="CL391" s="37"/>
      <c r="CM391" s="37"/>
      <c r="CN391" s="37"/>
      <c r="CO391" s="37"/>
      <c r="CP391" s="37"/>
      <c r="CQ391" s="37"/>
      <c r="CR391" s="37"/>
      <c r="CS391" s="37"/>
      <c r="CT391" s="37"/>
      <c r="CU391" s="37"/>
      <c r="CV391" s="37"/>
      <c r="CW391" s="37"/>
      <c r="CX391" s="37"/>
      <c r="CY391" s="37"/>
      <c r="CZ391" s="37"/>
      <c r="DA391" s="37"/>
      <c r="DB391" s="37"/>
      <c r="DC391" s="37"/>
      <c r="DD391" s="37"/>
      <c r="DE391" s="37"/>
      <c r="DF391" s="37"/>
      <c r="DG391" s="37"/>
      <c r="DH391" s="37"/>
      <c r="DI391" s="37"/>
      <c r="DJ391" s="37"/>
      <c r="DK391" s="37"/>
      <c r="DL391" s="37"/>
      <c r="DM391" s="37"/>
      <c r="DN391" s="37"/>
      <c r="DO391" s="37"/>
      <c r="DP391" s="37"/>
      <c r="DQ391" s="37"/>
      <c r="DR391" s="37"/>
      <c r="DS391" s="37"/>
      <c r="DT391" s="37"/>
      <c r="DU391" s="37"/>
      <c r="DV391" s="37"/>
      <c r="DW391" s="37"/>
      <c r="DX391" s="37"/>
      <c r="DY391" s="37"/>
      <c r="DZ391" s="37"/>
      <c r="EA391" s="37"/>
      <c r="EB391" s="37"/>
      <c r="EC391" s="37"/>
      <c r="ED391" s="37"/>
      <c r="EE391" s="37"/>
      <c r="EF391" s="37"/>
      <c r="EG391" s="37"/>
      <c r="EH391" s="37"/>
      <c r="EI391" s="37"/>
      <c r="EJ391" s="37"/>
      <c r="EK391" s="37"/>
      <c r="EL391" s="37"/>
      <c r="EM391" s="37"/>
      <c r="EN391" s="37"/>
      <c r="EO391" s="37"/>
      <c r="EP391" s="37"/>
      <c r="EQ391" s="37"/>
      <c r="ER391" s="37"/>
      <c r="ES391" s="37"/>
      <c r="ET391" s="37"/>
    </row>
    <row r="392" spans="1:150" s="14" customFormat="1" ht="20.100000000000001" customHeight="1" x14ac:dyDescent="0.25">
      <c r="B392" s="149" t="s">
        <v>14</v>
      </c>
      <c r="C392" s="149" t="s">
        <v>23</v>
      </c>
      <c r="D392" s="149"/>
      <c r="E392" s="149"/>
      <c r="F392" s="149"/>
      <c r="G392" s="101" t="s">
        <v>285</v>
      </c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8"/>
      <c r="BR392" s="37"/>
      <c r="BS392" s="37"/>
      <c r="BT392" s="37"/>
      <c r="BU392" s="37"/>
      <c r="BV392" s="37"/>
      <c r="BW392" s="37"/>
      <c r="BX392" s="37"/>
      <c r="BY392" s="37"/>
      <c r="BZ392" s="37"/>
      <c r="CA392" s="37"/>
      <c r="CB392" s="37"/>
      <c r="CC392" s="37"/>
      <c r="CD392" s="37"/>
      <c r="CE392" s="37"/>
      <c r="CF392" s="37"/>
      <c r="CG392" s="37"/>
      <c r="CH392" s="37"/>
      <c r="CI392" s="37"/>
      <c r="CJ392" s="37"/>
      <c r="CK392" s="37"/>
      <c r="CL392" s="37"/>
      <c r="CM392" s="37"/>
      <c r="CN392" s="37"/>
      <c r="CO392" s="37"/>
      <c r="CP392" s="37"/>
      <c r="CQ392" s="37"/>
      <c r="CR392" s="37"/>
      <c r="CS392" s="37"/>
      <c r="CT392" s="37"/>
      <c r="CU392" s="37"/>
      <c r="CV392" s="37"/>
      <c r="CW392" s="37"/>
      <c r="CX392" s="37"/>
      <c r="CY392" s="37"/>
      <c r="CZ392" s="37"/>
      <c r="DA392" s="37"/>
      <c r="DB392" s="37"/>
      <c r="DC392" s="37"/>
      <c r="DD392" s="37"/>
      <c r="DE392" s="37"/>
      <c r="DF392" s="37"/>
      <c r="DG392" s="37"/>
      <c r="DH392" s="37"/>
      <c r="DI392" s="37"/>
      <c r="DJ392" s="37"/>
      <c r="DK392" s="37"/>
      <c r="DL392" s="37"/>
      <c r="DM392" s="37"/>
      <c r="DN392" s="37"/>
      <c r="DO392" s="37"/>
      <c r="DP392" s="37"/>
      <c r="DQ392" s="37"/>
      <c r="DR392" s="37"/>
      <c r="DS392" s="37"/>
      <c r="DT392" s="37"/>
      <c r="DU392" s="37"/>
      <c r="DV392" s="37"/>
      <c r="DW392" s="37"/>
      <c r="DX392" s="37"/>
      <c r="DY392" s="37"/>
      <c r="DZ392" s="37"/>
      <c r="EA392" s="37"/>
      <c r="EB392" s="37"/>
      <c r="EC392" s="37"/>
      <c r="ED392" s="37"/>
      <c r="EE392" s="37"/>
      <c r="EF392" s="37"/>
      <c r="EG392" s="37"/>
      <c r="EH392" s="37"/>
      <c r="EI392" s="37"/>
      <c r="EJ392" s="37"/>
      <c r="EK392" s="37"/>
      <c r="EL392" s="37"/>
      <c r="EM392" s="37"/>
      <c r="EN392" s="37"/>
      <c r="EO392" s="37"/>
      <c r="EP392" s="37"/>
      <c r="EQ392" s="37"/>
      <c r="ER392" s="37"/>
      <c r="ES392" s="37"/>
      <c r="ET392" s="37"/>
    </row>
    <row r="393" spans="1:150" s="14" customFormat="1" ht="20.100000000000001" customHeight="1" x14ac:dyDescent="0.25">
      <c r="B393" s="149"/>
      <c r="C393" s="149"/>
      <c r="D393" s="149"/>
      <c r="E393" s="149"/>
      <c r="F393" s="149"/>
      <c r="G393" s="149" t="s">
        <v>27</v>
      </c>
      <c r="H393" s="149"/>
      <c r="I393" s="149"/>
      <c r="J393" s="149"/>
      <c r="K393" s="149" t="s">
        <v>28</v>
      </c>
      <c r="L393" s="149"/>
      <c r="M393" s="149"/>
      <c r="N393" s="149"/>
      <c r="O393" s="149" t="s">
        <v>29</v>
      </c>
      <c r="P393" s="149"/>
      <c r="Q393" s="149"/>
      <c r="R393" s="149"/>
      <c r="S393" s="149" t="s">
        <v>30</v>
      </c>
      <c r="T393" s="149"/>
      <c r="U393" s="149"/>
      <c r="V393" s="149"/>
      <c r="W393" s="149" t="s">
        <v>31</v>
      </c>
      <c r="X393" s="149"/>
      <c r="Y393" s="149"/>
      <c r="Z393" s="149"/>
      <c r="AA393" s="149" t="s">
        <v>32</v>
      </c>
      <c r="AB393" s="149"/>
      <c r="AC393" s="149"/>
      <c r="AD393" s="149"/>
      <c r="AE393" s="149" t="s">
        <v>33</v>
      </c>
      <c r="AF393" s="149"/>
      <c r="AG393" s="149"/>
      <c r="AH393" s="149"/>
      <c r="AI393" s="149" t="s">
        <v>34</v>
      </c>
      <c r="AJ393" s="149"/>
      <c r="AK393" s="149"/>
      <c r="AL393" s="149"/>
      <c r="AM393" s="149" t="s">
        <v>35</v>
      </c>
      <c r="AN393" s="149"/>
      <c r="AO393" s="149"/>
      <c r="AP393" s="149"/>
      <c r="AQ393" s="149" t="s">
        <v>36</v>
      </c>
      <c r="AR393" s="149"/>
      <c r="AS393" s="149"/>
      <c r="AT393" s="149"/>
      <c r="AU393" s="149" t="s">
        <v>37</v>
      </c>
      <c r="AV393" s="149"/>
      <c r="AW393" s="149"/>
      <c r="AX393" s="149"/>
      <c r="AY393" s="149" t="s">
        <v>38</v>
      </c>
      <c r="AZ393" s="149"/>
      <c r="BA393" s="149"/>
      <c r="BB393" s="149"/>
      <c r="BC393" s="149" t="s">
        <v>39</v>
      </c>
      <c r="BD393" s="149"/>
      <c r="BE393" s="149"/>
      <c r="BF393" s="149"/>
      <c r="BG393" s="149" t="s">
        <v>40</v>
      </c>
      <c r="BH393" s="149"/>
      <c r="BI393" s="149"/>
      <c r="BJ393" s="149"/>
      <c r="BK393" s="149" t="s">
        <v>41</v>
      </c>
      <c r="BL393" s="149"/>
      <c r="BM393" s="149"/>
      <c r="BN393" s="149"/>
      <c r="BO393" s="149" t="s">
        <v>42</v>
      </c>
      <c r="BP393" s="149"/>
      <c r="BQ393" s="149"/>
      <c r="BR393" s="37"/>
      <c r="BS393" s="37"/>
      <c r="BT393" s="37"/>
      <c r="BU393" s="37"/>
      <c r="BV393" s="37"/>
      <c r="BW393" s="37"/>
      <c r="BX393" s="37"/>
      <c r="BY393" s="37"/>
      <c r="BZ393" s="37"/>
      <c r="CA393" s="37"/>
      <c r="CB393" s="37"/>
      <c r="CC393" s="37"/>
      <c r="CD393" s="37"/>
      <c r="CE393" s="37"/>
      <c r="CF393" s="37"/>
      <c r="CG393" s="37"/>
      <c r="CH393" s="37"/>
      <c r="CI393" s="37"/>
      <c r="CJ393" s="37"/>
      <c r="CK393" s="37"/>
      <c r="CL393" s="37"/>
      <c r="CM393" s="37"/>
      <c r="CN393" s="37"/>
      <c r="CO393" s="37"/>
      <c r="CP393" s="37"/>
      <c r="CQ393" s="37"/>
      <c r="CR393" s="37"/>
      <c r="CS393" s="37"/>
      <c r="CT393" s="37"/>
      <c r="CU393" s="37"/>
      <c r="CV393" s="37"/>
      <c r="CW393" s="37"/>
      <c r="CX393" s="37"/>
      <c r="CY393" s="37"/>
      <c r="CZ393" s="37"/>
      <c r="DA393" s="37"/>
      <c r="DB393" s="37"/>
      <c r="DC393" s="37"/>
      <c r="DD393" s="37"/>
      <c r="DE393" s="37"/>
      <c r="DF393" s="37"/>
      <c r="DG393" s="37"/>
      <c r="DH393" s="37"/>
      <c r="DI393" s="37"/>
      <c r="DJ393" s="37"/>
      <c r="DK393" s="37"/>
      <c r="DL393" s="37"/>
      <c r="DM393" s="37"/>
      <c r="DN393" s="37"/>
      <c r="DO393" s="37"/>
      <c r="DP393" s="37"/>
      <c r="DQ393" s="37"/>
      <c r="DR393" s="37"/>
      <c r="DS393" s="37"/>
      <c r="DT393" s="37"/>
      <c r="DU393" s="37"/>
      <c r="DV393" s="37"/>
      <c r="DW393" s="37"/>
      <c r="DX393" s="37"/>
      <c r="DY393" s="37"/>
      <c r="DZ393" s="37"/>
      <c r="EA393" s="37"/>
      <c r="EB393" s="37"/>
      <c r="EC393" s="37"/>
      <c r="ED393" s="37"/>
      <c r="EE393" s="37"/>
      <c r="EF393" s="37"/>
      <c r="EG393" s="37"/>
      <c r="EH393" s="37"/>
      <c r="EI393" s="37"/>
      <c r="EJ393" s="37"/>
      <c r="EK393" s="37"/>
      <c r="EL393" s="37"/>
      <c r="EM393" s="37"/>
      <c r="EN393" s="37"/>
      <c r="EO393" s="37"/>
      <c r="EP393" s="37"/>
      <c r="EQ393" s="37"/>
      <c r="ER393" s="37"/>
      <c r="ES393" s="37"/>
      <c r="ET393" s="37"/>
    </row>
    <row r="394" spans="1:150" s="14" customFormat="1" ht="20.100000000000001" customHeight="1" x14ac:dyDescent="0.25">
      <c r="B394" s="149"/>
      <c r="C394" s="144" t="s">
        <v>12</v>
      </c>
      <c r="D394" s="145" t="s">
        <v>15</v>
      </c>
      <c r="E394" s="144" t="s">
        <v>24</v>
      </c>
      <c r="F394" s="144" t="s">
        <v>17</v>
      </c>
      <c r="G394" s="144" t="s">
        <v>114</v>
      </c>
      <c r="H394" s="144" t="s">
        <v>20</v>
      </c>
      <c r="I394" s="144" t="s">
        <v>26</v>
      </c>
      <c r="J394" s="144" t="s">
        <v>84</v>
      </c>
      <c r="K394" s="144" t="s">
        <v>114</v>
      </c>
      <c r="L394" s="144" t="s">
        <v>20</v>
      </c>
      <c r="M394" s="144" t="s">
        <v>26</v>
      </c>
      <c r="N394" s="144" t="s">
        <v>84</v>
      </c>
      <c r="O394" s="144" t="s">
        <v>114</v>
      </c>
      <c r="P394" s="144" t="s">
        <v>20</v>
      </c>
      <c r="Q394" s="144" t="s">
        <v>26</v>
      </c>
      <c r="R394" s="144" t="s">
        <v>84</v>
      </c>
      <c r="S394" s="144" t="s">
        <v>114</v>
      </c>
      <c r="T394" s="144" t="s">
        <v>20</v>
      </c>
      <c r="U394" s="144" t="s">
        <v>26</v>
      </c>
      <c r="V394" s="144" t="s">
        <v>84</v>
      </c>
      <c r="W394" s="144" t="s">
        <v>114</v>
      </c>
      <c r="X394" s="144" t="s">
        <v>20</v>
      </c>
      <c r="Y394" s="144" t="s">
        <v>26</v>
      </c>
      <c r="Z394" s="144" t="s">
        <v>84</v>
      </c>
      <c r="AA394" s="144" t="s">
        <v>114</v>
      </c>
      <c r="AB394" s="144" t="s">
        <v>20</v>
      </c>
      <c r="AC394" s="144" t="s">
        <v>26</v>
      </c>
      <c r="AD394" s="144" t="s">
        <v>84</v>
      </c>
      <c r="AE394" s="144" t="s">
        <v>114</v>
      </c>
      <c r="AF394" s="144" t="s">
        <v>20</v>
      </c>
      <c r="AG394" s="144" t="s">
        <v>26</v>
      </c>
      <c r="AH394" s="144" t="s">
        <v>84</v>
      </c>
      <c r="AI394" s="144" t="s">
        <v>114</v>
      </c>
      <c r="AJ394" s="144" t="s">
        <v>20</v>
      </c>
      <c r="AK394" s="144" t="s">
        <v>26</v>
      </c>
      <c r="AL394" s="144" t="s">
        <v>84</v>
      </c>
      <c r="AM394" s="144" t="s">
        <v>114</v>
      </c>
      <c r="AN394" s="144" t="s">
        <v>20</v>
      </c>
      <c r="AO394" s="144" t="s">
        <v>26</v>
      </c>
      <c r="AP394" s="144" t="s">
        <v>84</v>
      </c>
      <c r="AQ394" s="144" t="s">
        <v>114</v>
      </c>
      <c r="AR394" s="144" t="s">
        <v>20</v>
      </c>
      <c r="AS394" s="144" t="s">
        <v>26</v>
      </c>
      <c r="AT394" s="144" t="s">
        <v>84</v>
      </c>
      <c r="AU394" s="144" t="s">
        <v>114</v>
      </c>
      <c r="AV394" s="144" t="s">
        <v>20</v>
      </c>
      <c r="AW394" s="144" t="s">
        <v>26</v>
      </c>
      <c r="AX394" s="144" t="s">
        <v>84</v>
      </c>
      <c r="AY394" s="144" t="s">
        <v>114</v>
      </c>
      <c r="AZ394" s="144" t="s">
        <v>20</v>
      </c>
      <c r="BA394" s="144" t="s">
        <v>26</v>
      </c>
      <c r="BB394" s="144" t="s">
        <v>84</v>
      </c>
      <c r="BC394" s="144" t="s">
        <v>114</v>
      </c>
      <c r="BD394" s="144" t="s">
        <v>20</v>
      </c>
      <c r="BE394" s="144" t="s">
        <v>26</v>
      </c>
      <c r="BF394" s="144" t="s">
        <v>84</v>
      </c>
      <c r="BG394" s="144" t="s">
        <v>114</v>
      </c>
      <c r="BH394" s="144" t="s">
        <v>20</v>
      </c>
      <c r="BI394" s="144" t="s">
        <v>26</v>
      </c>
      <c r="BJ394" s="144" t="s">
        <v>84</v>
      </c>
      <c r="BK394" s="144" t="s">
        <v>114</v>
      </c>
      <c r="BL394" s="144" t="s">
        <v>20</v>
      </c>
      <c r="BM394" s="144" t="s">
        <v>26</v>
      </c>
      <c r="BN394" s="144" t="s">
        <v>84</v>
      </c>
      <c r="BO394" s="82" t="s">
        <v>20</v>
      </c>
      <c r="BP394" s="82" t="s">
        <v>167</v>
      </c>
      <c r="BQ394" s="82" t="s">
        <v>382</v>
      </c>
      <c r="BR394" s="37"/>
      <c r="BS394" s="37"/>
      <c r="BT394" s="37"/>
      <c r="BU394" s="37"/>
      <c r="BV394" s="37"/>
      <c r="BW394" s="37"/>
      <c r="BX394" s="37"/>
      <c r="BY394" s="37"/>
      <c r="BZ394" s="37"/>
      <c r="CA394" s="37"/>
      <c r="CB394" s="37"/>
      <c r="CC394" s="37"/>
      <c r="CD394" s="37"/>
      <c r="CE394" s="37"/>
      <c r="CF394" s="37"/>
      <c r="CG394" s="37"/>
      <c r="CH394" s="37"/>
      <c r="CI394" s="37"/>
      <c r="CJ394" s="37"/>
      <c r="CK394" s="37"/>
      <c r="CL394" s="37"/>
      <c r="CM394" s="37"/>
      <c r="CN394" s="37"/>
      <c r="CO394" s="37"/>
      <c r="CP394" s="37"/>
      <c r="CQ394" s="37"/>
      <c r="CR394" s="37"/>
      <c r="CS394" s="37"/>
      <c r="CT394" s="37"/>
      <c r="CU394" s="37"/>
      <c r="CV394" s="37"/>
      <c r="CW394" s="37"/>
      <c r="CX394" s="37"/>
      <c r="CY394" s="37"/>
      <c r="CZ394" s="37"/>
      <c r="DA394" s="37"/>
      <c r="DB394" s="37"/>
      <c r="DC394" s="37"/>
      <c r="DD394" s="37"/>
      <c r="DE394" s="37"/>
      <c r="DF394" s="37"/>
      <c r="DG394" s="37"/>
      <c r="DH394" s="37"/>
      <c r="DI394" s="37"/>
      <c r="DJ394" s="37"/>
      <c r="DK394" s="37"/>
      <c r="DL394" s="37"/>
      <c r="DM394" s="37"/>
      <c r="DN394" s="37"/>
      <c r="DO394" s="37"/>
      <c r="DP394" s="37"/>
      <c r="DQ394" s="37"/>
      <c r="DR394" s="37"/>
      <c r="DS394" s="37"/>
      <c r="DT394" s="37"/>
      <c r="DU394" s="37"/>
      <c r="DV394" s="37"/>
      <c r="DW394" s="37"/>
      <c r="DX394" s="37"/>
      <c r="DY394" s="37"/>
      <c r="DZ394" s="37"/>
      <c r="EA394" s="37"/>
      <c r="EB394" s="37"/>
      <c r="EC394" s="37"/>
      <c r="ED394" s="37"/>
      <c r="EE394" s="37"/>
      <c r="EF394" s="37"/>
      <c r="EG394" s="37"/>
      <c r="EH394" s="37"/>
      <c r="EI394" s="37"/>
      <c r="EJ394" s="37"/>
      <c r="EK394" s="37"/>
      <c r="EL394" s="37"/>
      <c r="EM394" s="37"/>
      <c r="EN394" s="37"/>
      <c r="EO394" s="37"/>
      <c r="EP394" s="37"/>
      <c r="EQ394" s="37"/>
      <c r="ER394" s="37"/>
      <c r="ES394" s="37"/>
      <c r="ET394" s="37"/>
    </row>
    <row r="395" spans="1:150" s="14" customFormat="1" ht="20.100000000000001" customHeight="1" x14ac:dyDescent="0.25">
      <c r="B395" s="149"/>
      <c r="C395" s="144"/>
      <c r="D395" s="145"/>
      <c r="E395" s="144"/>
      <c r="F395" s="144"/>
      <c r="G395" s="144"/>
      <c r="H395" s="144"/>
      <c r="I395" s="144"/>
      <c r="J395" s="144"/>
      <c r="K395" s="144"/>
      <c r="L395" s="144"/>
      <c r="M395" s="144"/>
      <c r="N395" s="144"/>
      <c r="O395" s="144"/>
      <c r="P395" s="144"/>
      <c r="Q395" s="144"/>
      <c r="R395" s="144"/>
      <c r="S395" s="144"/>
      <c r="T395" s="144"/>
      <c r="U395" s="144"/>
      <c r="V395" s="144"/>
      <c r="W395" s="144"/>
      <c r="X395" s="144"/>
      <c r="Y395" s="144"/>
      <c r="Z395" s="144"/>
      <c r="AA395" s="144"/>
      <c r="AB395" s="144"/>
      <c r="AC395" s="144"/>
      <c r="AD395" s="144"/>
      <c r="AE395" s="144"/>
      <c r="AF395" s="144"/>
      <c r="AG395" s="144"/>
      <c r="AH395" s="144"/>
      <c r="AI395" s="144"/>
      <c r="AJ395" s="144"/>
      <c r="AK395" s="144"/>
      <c r="AL395" s="144"/>
      <c r="AM395" s="144"/>
      <c r="AN395" s="144"/>
      <c r="AO395" s="144"/>
      <c r="AP395" s="144"/>
      <c r="AQ395" s="144"/>
      <c r="AR395" s="144"/>
      <c r="AS395" s="144"/>
      <c r="AT395" s="144"/>
      <c r="AU395" s="144"/>
      <c r="AV395" s="144"/>
      <c r="AW395" s="144"/>
      <c r="AX395" s="144"/>
      <c r="AY395" s="144"/>
      <c r="AZ395" s="144"/>
      <c r="BA395" s="144"/>
      <c r="BB395" s="144"/>
      <c r="BC395" s="144"/>
      <c r="BD395" s="144"/>
      <c r="BE395" s="144"/>
      <c r="BF395" s="144"/>
      <c r="BG395" s="144"/>
      <c r="BH395" s="144"/>
      <c r="BI395" s="144"/>
      <c r="BJ395" s="144"/>
      <c r="BK395" s="144"/>
      <c r="BL395" s="144"/>
      <c r="BM395" s="144"/>
      <c r="BN395" s="144"/>
      <c r="BO395" s="82" t="s">
        <v>43</v>
      </c>
      <c r="BP395" s="82" t="s">
        <v>43</v>
      </c>
      <c r="BQ395" s="82" t="s">
        <v>43</v>
      </c>
      <c r="BR395" s="37"/>
      <c r="BS395" s="37"/>
      <c r="BT395" s="37"/>
      <c r="BU395" s="37"/>
      <c r="BV395" s="37"/>
      <c r="BW395" s="37"/>
      <c r="BX395" s="37"/>
      <c r="BY395" s="37"/>
      <c r="BZ395" s="37"/>
      <c r="CA395" s="37"/>
      <c r="CB395" s="37"/>
      <c r="CC395" s="37"/>
      <c r="CD395" s="37"/>
      <c r="CE395" s="37"/>
      <c r="CF395" s="37"/>
      <c r="CG395" s="37"/>
      <c r="CH395" s="37"/>
      <c r="CI395" s="37"/>
      <c r="CJ395" s="37"/>
      <c r="CK395" s="37"/>
      <c r="CL395" s="37"/>
      <c r="CM395" s="37"/>
      <c r="CN395" s="37"/>
      <c r="CO395" s="37"/>
      <c r="CP395" s="37"/>
      <c r="CQ395" s="37"/>
      <c r="CR395" s="37"/>
      <c r="CS395" s="37"/>
      <c r="CT395" s="37"/>
      <c r="CU395" s="37"/>
      <c r="CV395" s="37"/>
      <c r="CW395" s="37"/>
      <c r="CX395" s="37"/>
      <c r="CY395" s="37"/>
      <c r="CZ395" s="37"/>
      <c r="DA395" s="37"/>
      <c r="DB395" s="37"/>
      <c r="DC395" s="37"/>
      <c r="DD395" s="37"/>
      <c r="DE395" s="37"/>
      <c r="DF395" s="37"/>
      <c r="DG395" s="37"/>
      <c r="DH395" s="37"/>
      <c r="DI395" s="37"/>
      <c r="DJ395" s="37"/>
      <c r="DK395" s="37"/>
      <c r="DL395" s="37"/>
      <c r="DM395" s="37"/>
      <c r="DN395" s="37"/>
      <c r="DO395" s="37"/>
      <c r="DP395" s="37"/>
      <c r="DQ395" s="37"/>
      <c r="DR395" s="37"/>
      <c r="DS395" s="37"/>
      <c r="DT395" s="37"/>
      <c r="DU395" s="37"/>
      <c r="DV395" s="37"/>
      <c r="DW395" s="37"/>
      <c r="DX395" s="37"/>
      <c r="DY395" s="37"/>
      <c r="DZ395" s="37"/>
      <c r="EA395" s="37"/>
      <c r="EB395" s="37"/>
      <c r="EC395" s="37"/>
      <c r="ED395" s="37"/>
      <c r="EE395" s="37"/>
      <c r="EF395" s="37"/>
      <c r="EG395" s="37"/>
      <c r="EH395" s="37"/>
      <c r="EI395" s="37"/>
      <c r="EJ395" s="37"/>
      <c r="EK395" s="37"/>
      <c r="EL395" s="37"/>
      <c r="EM395" s="37"/>
      <c r="EN395" s="37"/>
      <c r="EO395" s="37"/>
      <c r="EP395" s="37"/>
      <c r="EQ395" s="37"/>
      <c r="ER395" s="37"/>
      <c r="ES395" s="37"/>
      <c r="ET395" s="37"/>
    </row>
    <row r="396" spans="1:150" s="14" customFormat="1" ht="15.95" customHeight="1" x14ac:dyDescent="0.25">
      <c r="B396" s="29">
        <v>1</v>
      </c>
      <c r="C396" s="41">
        <f t="shared" ref="C396:C410" si="133">$C$35</f>
        <v>955.62681039117183</v>
      </c>
      <c r="D396" s="2">
        <f t="shared" ref="D396:D410" si="134">C396/(1+$E$19*B396)</f>
        <v>901.53472678412436</v>
      </c>
      <c r="E396" s="41">
        <f t="shared" ref="E396:E410" si="135">C396-D396</f>
        <v>54.092083607047471</v>
      </c>
      <c r="F396" s="48">
        <f t="shared" ref="F396:F410" si="136">E396/D396</f>
        <v>6.0000000000000012E-2</v>
      </c>
      <c r="G396" s="41">
        <v>0</v>
      </c>
      <c r="H396" s="41">
        <f t="shared" ref="H396:H410" si="137">$E$19*$D396</f>
        <v>54.092083607047456</v>
      </c>
      <c r="I396" s="41">
        <v>0</v>
      </c>
      <c r="J396" s="41">
        <f t="shared" ref="J396:J410" si="138">H396+I396</f>
        <v>54.092083607047456</v>
      </c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  <c r="AA396" s="41"/>
      <c r="AB396" s="41"/>
      <c r="AC396" s="41"/>
      <c r="AD396" s="41"/>
      <c r="AE396" s="41"/>
      <c r="AF396" s="41"/>
      <c r="AG396" s="41"/>
      <c r="AH396" s="41"/>
      <c r="AI396" s="41"/>
      <c r="AJ396" s="41"/>
      <c r="AK396" s="41"/>
      <c r="AL396" s="41"/>
      <c r="AM396" s="41"/>
      <c r="AN396" s="41"/>
      <c r="AO396" s="41"/>
      <c r="AP396" s="41"/>
      <c r="AQ396" s="41"/>
      <c r="AR396" s="41"/>
      <c r="AS396" s="41"/>
      <c r="AT396" s="41"/>
      <c r="AU396" s="41"/>
      <c r="AV396" s="41"/>
      <c r="AW396" s="41"/>
      <c r="AX396" s="41"/>
      <c r="AY396" s="41"/>
      <c r="AZ396" s="41"/>
      <c r="BA396" s="41"/>
      <c r="BB396" s="41"/>
      <c r="BC396" s="41"/>
      <c r="BD396" s="41"/>
      <c r="BE396" s="41"/>
      <c r="BF396" s="41"/>
      <c r="BG396" s="41"/>
      <c r="BH396" s="41"/>
      <c r="BI396" s="41"/>
      <c r="BJ396" s="41"/>
      <c r="BK396" s="41"/>
      <c r="BL396" s="41"/>
      <c r="BM396" s="41"/>
      <c r="BN396" s="41"/>
      <c r="BO396" s="41">
        <f>H396+L396+P396+T396+X396+AB396+AF396+AJ396+AN396+AR396+AV396+AZ396+BD396+BH396+BL396</f>
        <v>54.092083607047456</v>
      </c>
      <c r="BP396" s="41">
        <f>I396+M396+Q396+U396+Y396+AC396+AG396+AK396+AO396+AS396+AW396+BA396+BE396+BI396+BM396</f>
        <v>0</v>
      </c>
      <c r="BQ396" s="41">
        <f>BO396+BP396</f>
        <v>54.092083607047456</v>
      </c>
      <c r="BR396" s="37"/>
      <c r="BS396" s="77"/>
      <c r="BT396" s="37"/>
      <c r="BU396" s="37"/>
      <c r="BV396" s="37"/>
      <c r="BW396" s="37"/>
      <c r="BX396" s="37"/>
      <c r="BY396" s="37"/>
      <c r="BZ396" s="37"/>
      <c r="CA396" s="37"/>
      <c r="CB396" s="37"/>
      <c r="CC396" s="37"/>
      <c r="CD396" s="37"/>
      <c r="CE396" s="37"/>
      <c r="CF396" s="37"/>
      <c r="CG396" s="37"/>
      <c r="CH396" s="37"/>
      <c r="CI396" s="37"/>
      <c r="CJ396" s="37"/>
      <c r="CK396" s="37"/>
      <c r="CL396" s="37"/>
      <c r="CM396" s="37"/>
      <c r="CN396" s="37"/>
      <c r="CO396" s="37"/>
      <c r="CP396" s="37"/>
      <c r="CQ396" s="37"/>
      <c r="CR396" s="37"/>
      <c r="CS396" s="37"/>
      <c r="CT396" s="37"/>
      <c r="CU396" s="37"/>
      <c r="CV396" s="37"/>
      <c r="CW396" s="37"/>
      <c r="CX396" s="37"/>
      <c r="CY396" s="37"/>
      <c r="CZ396" s="37"/>
      <c r="DA396" s="37"/>
      <c r="DB396" s="37"/>
      <c r="DC396" s="37"/>
      <c r="DD396" s="37"/>
      <c r="DE396" s="37"/>
      <c r="DF396" s="37"/>
      <c r="DG396" s="37"/>
      <c r="DH396" s="37"/>
      <c r="DI396" s="37"/>
      <c r="DJ396" s="37"/>
      <c r="DK396" s="37"/>
      <c r="DL396" s="37"/>
      <c r="DM396" s="37"/>
      <c r="DN396" s="37"/>
      <c r="DO396" s="37"/>
      <c r="DP396" s="37"/>
      <c r="DQ396" s="37"/>
      <c r="DR396" s="37"/>
      <c r="DS396" s="37"/>
      <c r="DT396" s="37"/>
      <c r="DU396" s="37"/>
      <c r="DV396" s="37"/>
      <c r="DW396" s="37"/>
      <c r="DX396" s="37"/>
      <c r="DY396" s="37"/>
      <c r="DZ396" s="37"/>
      <c r="EA396" s="37"/>
      <c r="EB396" s="37"/>
      <c r="EC396" s="37"/>
      <c r="ED396" s="37"/>
      <c r="EE396" s="37"/>
      <c r="EF396" s="37"/>
      <c r="EG396" s="37"/>
      <c r="EH396" s="37"/>
      <c r="EI396" s="37"/>
      <c r="EJ396" s="37"/>
      <c r="EK396" s="37"/>
      <c r="EL396" s="37"/>
      <c r="EM396" s="37"/>
      <c r="EN396" s="37"/>
      <c r="EO396" s="37"/>
      <c r="EP396" s="37"/>
      <c r="EQ396" s="37"/>
      <c r="ER396" s="37"/>
      <c r="ES396" s="37"/>
      <c r="ET396" s="37"/>
    </row>
    <row r="397" spans="1:150" s="14" customFormat="1" ht="15.95" customHeight="1" x14ac:dyDescent="0.25">
      <c r="B397" s="29">
        <f t="shared" ref="B397:B410" si="139">B396+1</f>
        <v>2</v>
      </c>
      <c r="C397" s="41">
        <f t="shared" si="133"/>
        <v>955.62681039117183</v>
      </c>
      <c r="D397" s="2">
        <f t="shared" si="134"/>
        <v>853.23822356354617</v>
      </c>
      <c r="E397" s="41">
        <f t="shared" si="135"/>
        <v>102.38858682762566</v>
      </c>
      <c r="F397" s="48">
        <f t="shared" si="136"/>
        <v>0.12000000000000013</v>
      </c>
      <c r="G397" s="41">
        <v>0</v>
      </c>
      <c r="H397" s="41">
        <f t="shared" si="137"/>
        <v>51.194293413812765</v>
      </c>
      <c r="I397" s="41">
        <v>0</v>
      </c>
      <c r="J397" s="41">
        <f t="shared" si="138"/>
        <v>51.194293413812765</v>
      </c>
      <c r="K397" s="41">
        <f t="shared" ref="K397:K410" si="140">G397+H397+I397</f>
        <v>51.194293413812765</v>
      </c>
      <c r="L397" s="41">
        <f t="shared" ref="L397:L410" si="141">$E$19*$D397</f>
        <v>51.194293413812765</v>
      </c>
      <c r="M397" s="41">
        <v>0</v>
      </c>
      <c r="N397" s="41">
        <f t="shared" ref="N397:N410" si="142">L397+M397</f>
        <v>51.194293413812765</v>
      </c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  <c r="AA397" s="41"/>
      <c r="AB397" s="41"/>
      <c r="AC397" s="41"/>
      <c r="AD397" s="41"/>
      <c r="AE397" s="41"/>
      <c r="AF397" s="41"/>
      <c r="AG397" s="41"/>
      <c r="AH397" s="41"/>
      <c r="AI397" s="41"/>
      <c r="AJ397" s="41"/>
      <c r="AK397" s="41"/>
      <c r="AL397" s="41"/>
      <c r="AM397" s="41"/>
      <c r="AN397" s="41"/>
      <c r="AO397" s="41"/>
      <c r="AP397" s="41"/>
      <c r="AQ397" s="41"/>
      <c r="AR397" s="41"/>
      <c r="AS397" s="41"/>
      <c r="AT397" s="41"/>
      <c r="AU397" s="41"/>
      <c r="AV397" s="41"/>
      <c r="AW397" s="41"/>
      <c r="AX397" s="41"/>
      <c r="AY397" s="41"/>
      <c r="AZ397" s="41"/>
      <c r="BA397" s="41"/>
      <c r="BB397" s="41"/>
      <c r="BC397" s="41"/>
      <c r="BD397" s="41"/>
      <c r="BE397" s="41"/>
      <c r="BF397" s="41"/>
      <c r="BG397" s="41"/>
      <c r="BH397" s="41"/>
      <c r="BI397" s="41"/>
      <c r="BJ397" s="41"/>
      <c r="BK397" s="41"/>
      <c r="BL397" s="41"/>
      <c r="BM397" s="41"/>
      <c r="BN397" s="41"/>
      <c r="BO397" s="41">
        <f t="shared" ref="BO397:BO410" si="143">H397+L397+P397+T397+X397+AB397+AF397+AJ397+AN397+AR397+AV397+AZ397+BD397+BH397+BL397</f>
        <v>102.38858682762553</v>
      </c>
      <c r="BP397" s="41">
        <f t="shared" ref="BP397:BP410" si="144">I397+M397+Q397+U397+Y397+AC397+AG397+AK397+AO397+AS397+AW397+BA397+BE397+BI397+BM397</f>
        <v>0</v>
      </c>
      <c r="BQ397" s="41">
        <f t="shared" ref="BQ397:BQ410" si="145">BO397+BP397</f>
        <v>102.38858682762553</v>
      </c>
      <c r="BR397" s="37"/>
      <c r="BS397" s="37"/>
      <c r="BT397" s="37"/>
      <c r="BU397" s="37"/>
      <c r="BV397" s="37"/>
      <c r="BW397" s="37"/>
      <c r="BX397" s="37"/>
      <c r="BY397" s="37"/>
      <c r="BZ397" s="37"/>
      <c r="CA397" s="37"/>
      <c r="CB397" s="37"/>
      <c r="CC397" s="37"/>
      <c r="CD397" s="37"/>
      <c r="CE397" s="37"/>
      <c r="CF397" s="37"/>
      <c r="CG397" s="37"/>
      <c r="CH397" s="37"/>
      <c r="CI397" s="37"/>
      <c r="CJ397" s="37"/>
      <c r="CK397" s="37"/>
      <c r="CL397" s="37"/>
      <c r="CM397" s="37"/>
      <c r="CN397" s="37"/>
      <c r="CO397" s="37"/>
      <c r="CP397" s="37"/>
      <c r="CQ397" s="37"/>
      <c r="CR397" s="37"/>
      <c r="CS397" s="37"/>
      <c r="CT397" s="37"/>
      <c r="CU397" s="37"/>
      <c r="CV397" s="37"/>
      <c r="CW397" s="37"/>
      <c r="CX397" s="37"/>
      <c r="CY397" s="37"/>
      <c r="CZ397" s="37"/>
      <c r="DA397" s="37"/>
      <c r="DB397" s="37"/>
      <c r="DC397" s="37"/>
      <c r="DD397" s="37"/>
      <c r="DE397" s="37"/>
      <c r="DF397" s="37"/>
      <c r="DG397" s="37"/>
      <c r="DH397" s="37"/>
      <c r="DI397" s="37"/>
      <c r="DJ397" s="37"/>
      <c r="DK397" s="37"/>
      <c r="DL397" s="37"/>
      <c r="DM397" s="37"/>
      <c r="DN397" s="37"/>
      <c r="DO397" s="37"/>
      <c r="DP397" s="37"/>
      <c r="DQ397" s="37"/>
      <c r="DR397" s="37"/>
      <c r="DS397" s="37"/>
      <c r="DT397" s="37"/>
      <c r="DU397" s="37"/>
      <c r="DV397" s="37"/>
      <c r="DW397" s="37"/>
      <c r="DX397" s="37"/>
      <c r="DY397" s="37"/>
      <c r="DZ397" s="37"/>
      <c r="EA397" s="37"/>
      <c r="EB397" s="37"/>
      <c r="EC397" s="37"/>
      <c r="ED397" s="37"/>
      <c r="EE397" s="37"/>
      <c r="EF397" s="37"/>
      <c r="EG397" s="37"/>
      <c r="EH397" s="37"/>
      <c r="EI397" s="37"/>
      <c r="EJ397" s="37"/>
      <c r="EK397" s="37"/>
      <c r="EL397" s="37"/>
      <c r="EM397" s="37"/>
      <c r="EN397" s="37"/>
      <c r="EO397" s="37"/>
      <c r="EP397" s="37"/>
      <c r="EQ397" s="37"/>
      <c r="ER397" s="37"/>
      <c r="ES397" s="37"/>
      <c r="ET397" s="37"/>
    </row>
    <row r="398" spans="1:150" s="14" customFormat="1" ht="15.95" customHeight="1" x14ac:dyDescent="0.25">
      <c r="B398" s="29">
        <f t="shared" si="139"/>
        <v>3</v>
      </c>
      <c r="C398" s="41">
        <f t="shared" si="133"/>
        <v>955.62681039117183</v>
      </c>
      <c r="D398" s="2">
        <f t="shared" si="134"/>
        <v>809.85322914506094</v>
      </c>
      <c r="E398" s="41">
        <f t="shared" si="135"/>
        <v>145.77358124611089</v>
      </c>
      <c r="F398" s="48">
        <f t="shared" si="136"/>
        <v>0.17999999999999991</v>
      </c>
      <c r="G398" s="41">
        <v>0</v>
      </c>
      <c r="H398" s="41">
        <f t="shared" si="137"/>
        <v>48.591193748703652</v>
      </c>
      <c r="I398" s="41">
        <v>0</v>
      </c>
      <c r="J398" s="41">
        <f t="shared" si="138"/>
        <v>48.591193748703652</v>
      </c>
      <c r="K398" s="41">
        <f t="shared" si="140"/>
        <v>48.591193748703652</v>
      </c>
      <c r="L398" s="41">
        <f t="shared" si="141"/>
        <v>48.591193748703652</v>
      </c>
      <c r="M398" s="41">
        <v>0</v>
      </c>
      <c r="N398" s="41">
        <f t="shared" si="142"/>
        <v>48.591193748703652</v>
      </c>
      <c r="O398" s="41">
        <f t="shared" ref="O398:O410" si="146">K398+L398+M398</f>
        <v>97.182387497407305</v>
      </c>
      <c r="P398" s="41">
        <f t="shared" ref="P398:P410" si="147">$E$19*$D398</f>
        <v>48.591193748703652</v>
      </c>
      <c r="Q398" s="41">
        <v>0</v>
      </c>
      <c r="R398" s="41">
        <f t="shared" ref="R398:R410" si="148">P398+Q398</f>
        <v>48.591193748703652</v>
      </c>
      <c r="S398" s="41"/>
      <c r="T398" s="41"/>
      <c r="U398" s="41"/>
      <c r="V398" s="41"/>
      <c r="W398" s="41"/>
      <c r="X398" s="41"/>
      <c r="Y398" s="41"/>
      <c r="Z398" s="41"/>
      <c r="AA398" s="41"/>
      <c r="AB398" s="41"/>
      <c r="AC398" s="41"/>
      <c r="AD398" s="41"/>
      <c r="AE398" s="41"/>
      <c r="AF398" s="41"/>
      <c r="AG398" s="41"/>
      <c r="AH398" s="41"/>
      <c r="AI398" s="41"/>
      <c r="AJ398" s="41"/>
      <c r="AK398" s="41"/>
      <c r="AL398" s="41"/>
      <c r="AM398" s="41"/>
      <c r="AN398" s="41"/>
      <c r="AO398" s="41"/>
      <c r="AP398" s="41"/>
      <c r="AQ398" s="41"/>
      <c r="AR398" s="41"/>
      <c r="AS398" s="41"/>
      <c r="AT398" s="41"/>
      <c r="AU398" s="41"/>
      <c r="AV398" s="41"/>
      <c r="AW398" s="41"/>
      <c r="AX398" s="41"/>
      <c r="AY398" s="41"/>
      <c r="AZ398" s="41"/>
      <c r="BA398" s="41"/>
      <c r="BB398" s="41"/>
      <c r="BC398" s="41"/>
      <c r="BD398" s="41"/>
      <c r="BE398" s="41"/>
      <c r="BF398" s="41"/>
      <c r="BG398" s="41"/>
      <c r="BH398" s="41"/>
      <c r="BI398" s="41"/>
      <c r="BJ398" s="41"/>
      <c r="BK398" s="41"/>
      <c r="BL398" s="41"/>
      <c r="BM398" s="41"/>
      <c r="BN398" s="41"/>
      <c r="BO398" s="41">
        <f t="shared" si="143"/>
        <v>145.77358124611095</v>
      </c>
      <c r="BP398" s="41">
        <f t="shared" si="144"/>
        <v>0</v>
      </c>
      <c r="BQ398" s="41">
        <f t="shared" si="145"/>
        <v>145.77358124611095</v>
      </c>
      <c r="BR398" s="37"/>
      <c r="BS398" s="37"/>
      <c r="BT398" s="37"/>
      <c r="BU398" s="37"/>
      <c r="BV398" s="37"/>
      <c r="BW398" s="37"/>
      <c r="BX398" s="37"/>
      <c r="BY398" s="37"/>
      <c r="BZ398" s="37"/>
      <c r="CA398" s="37"/>
      <c r="CB398" s="37"/>
      <c r="CC398" s="37"/>
      <c r="CD398" s="37"/>
      <c r="CE398" s="37"/>
      <c r="CF398" s="37"/>
      <c r="CG398" s="37"/>
      <c r="CH398" s="37"/>
      <c r="CI398" s="37"/>
      <c r="CJ398" s="37"/>
      <c r="CK398" s="37"/>
      <c r="CL398" s="37"/>
      <c r="CM398" s="37"/>
      <c r="CN398" s="37"/>
      <c r="CO398" s="37"/>
      <c r="CP398" s="37"/>
      <c r="CQ398" s="37"/>
      <c r="CR398" s="37"/>
      <c r="CS398" s="37"/>
      <c r="CT398" s="37"/>
      <c r="CU398" s="37"/>
      <c r="CV398" s="37"/>
      <c r="CW398" s="37"/>
      <c r="CX398" s="37"/>
      <c r="CY398" s="37"/>
      <c r="CZ398" s="37"/>
      <c r="DA398" s="37"/>
      <c r="DB398" s="37"/>
      <c r="DC398" s="37"/>
      <c r="DD398" s="37"/>
      <c r="DE398" s="37"/>
      <c r="DF398" s="37"/>
      <c r="DG398" s="37"/>
      <c r="DH398" s="37"/>
      <c r="DI398" s="37"/>
      <c r="DJ398" s="37"/>
      <c r="DK398" s="37"/>
      <c r="DL398" s="37"/>
      <c r="DM398" s="37"/>
      <c r="DN398" s="37"/>
      <c r="DO398" s="37"/>
      <c r="DP398" s="37"/>
      <c r="DQ398" s="37"/>
      <c r="DR398" s="37"/>
      <c r="DS398" s="37"/>
      <c r="DT398" s="37"/>
      <c r="DU398" s="37"/>
      <c r="DV398" s="37"/>
      <c r="DW398" s="37"/>
      <c r="DX398" s="37"/>
      <c r="DY398" s="37"/>
      <c r="DZ398" s="37"/>
      <c r="EA398" s="37"/>
      <c r="EB398" s="37"/>
      <c r="EC398" s="37"/>
      <c r="ED398" s="37"/>
      <c r="EE398" s="37"/>
      <c r="EF398" s="37"/>
      <c r="EG398" s="37"/>
      <c r="EH398" s="37"/>
      <c r="EI398" s="37"/>
      <c r="EJ398" s="37"/>
      <c r="EK398" s="37"/>
      <c r="EL398" s="37"/>
      <c r="EM398" s="37"/>
      <c r="EN398" s="37"/>
      <c r="EO398" s="37"/>
      <c r="EP398" s="37"/>
      <c r="EQ398" s="37"/>
      <c r="ER398" s="37"/>
      <c r="ES398" s="37"/>
      <c r="ET398" s="37"/>
    </row>
    <row r="399" spans="1:150" s="14" customFormat="1" ht="15.95" customHeight="1" x14ac:dyDescent="0.25">
      <c r="B399" s="29">
        <f t="shared" si="139"/>
        <v>4</v>
      </c>
      <c r="C399" s="41">
        <f t="shared" si="133"/>
        <v>955.62681039117183</v>
      </c>
      <c r="D399" s="2">
        <f t="shared" si="134"/>
        <v>770.66678257352567</v>
      </c>
      <c r="E399" s="41">
        <f t="shared" si="135"/>
        <v>184.96002781764616</v>
      </c>
      <c r="F399" s="48">
        <f t="shared" si="136"/>
        <v>0.24000000000000002</v>
      </c>
      <c r="G399" s="41">
        <v>0</v>
      </c>
      <c r="H399" s="41">
        <f t="shared" si="137"/>
        <v>46.240006954411541</v>
      </c>
      <c r="I399" s="41">
        <v>0</v>
      </c>
      <c r="J399" s="41">
        <f t="shared" si="138"/>
        <v>46.240006954411541</v>
      </c>
      <c r="K399" s="41">
        <f t="shared" si="140"/>
        <v>46.240006954411541</v>
      </c>
      <c r="L399" s="41">
        <f t="shared" si="141"/>
        <v>46.240006954411541</v>
      </c>
      <c r="M399" s="41">
        <v>0</v>
      </c>
      <c r="N399" s="41">
        <f t="shared" si="142"/>
        <v>46.240006954411541</v>
      </c>
      <c r="O399" s="41">
        <f t="shared" si="146"/>
        <v>92.480013908823082</v>
      </c>
      <c r="P399" s="41">
        <f t="shared" si="147"/>
        <v>46.240006954411541</v>
      </c>
      <c r="Q399" s="41">
        <v>0</v>
      </c>
      <c r="R399" s="41">
        <f t="shared" si="148"/>
        <v>46.240006954411541</v>
      </c>
      <c r="S399" s="41">
        <f t="shared" ref="S399:S410" si="149">O399+P399+Q399</f>
        <v>138.72002086323462</v>
      </c>
      <c r="T399" s="41">
        <f t="shared" ref="T399:T410" si="150">$E$19*$D399</f>
        <v>46.240006954411541</v>
      </c>
      <c r="U399" s="41">
        <v>0</v>
      </c>
      <c r="V399" s="41">
        <f t="shared" ref="V399:V410" si="151">T399+U399</f>
        <v>46.240006954411541</v>
      </c>
      <c r="W399" s="41"/>
      <c r="X399" s="41"/>
      <c r="Y399" s="41"/>
      <c r="Z399" s="41"/>
      <c r="AA399" s="41"/>
      <c r="AB399" s="41"/>
      <c r="AC399" s="41"/>
      <c r="AD399" s="41"/>
      <c r="AE399" s="41"/>
      <c r="AF399" s="41"/>
      <c r="AG399" s="41"/>
      <c r="AH399" s="41"/>
      <c r="AI399" s="41"/>
      <c r="AJ399" s="41"/>
      <c r="AK399" s="41"/>
      <c r="AL399" s="41"/>
      <c r="AM399" s="41"/>
      <c r="AN399" s="41"/>
      <c r="AO399" s="41"/>
      <c r="AP399" s="41"/>
      <c r="AQ399" s="41"/>
      <c r="AR399" s="41"/>
      <c r="AS399" s="41"/>
      <c r="AT399" s="41"/>
      <c r="AU399" s="41"/>
      <c r="AV399" s="41"/>
      <c r="AW399" s="41"/>
      <c r="AX399" s="41"/>
      <c r="AY399" s="41"/>
      <c r="AZ399" s="41"/>
      <c r="BA399" s="41"/>
      <c r="BB399" s="41"/>
      <c r="BC399" s="41"/>
      <c r="BD399" s="41"/>
      <c r="BE399" s="41"/>
      <c r="BF399" s="41"/>
      <c r="BG399" s="41"/>
      <c r="BH399" s="41"/>
      <c r="BI399" s="41"/>
      <c r="BJ399" s="41"/>
      <c r="BK399" s="41"/>
      <c r="BL399" s="41"/>
      <c r="BM399" s="41"/>
      <c r="BN399" s="41"/>
      <c r="BO399" s="41">
        <f t="shared" si="143"/>
        <v>184.96002781764616</v>
      </c>
      <c r="BP399" s="41">
        <f t="shared" si="144"/>
        <v>0</v>
      </c>
      <c r="BQ399" s="41">
        <f t="shared" si="145"/>
        <v>184.96002781764616</v>
      </c>
      <c r="BR399" s="37"/>
      <c r="BS399" s="37"/>
      <c r="BT399" s="37"/>
      <c r="BU399" s="37"/>
      <c r="BV399" s="37"/>
      <c r="BW399" s="37"/>
      <c r="BX399" s="37"/>
      <c r="BY399" s="37"/>
      <c r="BZ399" s="37"/>
      <c r="CA399" s="37"/>
      <c r="CB399" s="37"/>
      <c r="CC399" s="37"/>
      <c r="CD399" s="37"/>
      <c r="CE399" s="37"/>
      <c r="CF399" s="37"/>
      <c r="CG399" s="37"/>
      <c r="CH399" s="37"/>
      <c r="CI399" s="37"/>
      <c r="CJ399" s="37"/>
      <c r="CK399" s="37"/>
      <c r="CL399" s="37"/>
      <c r="CM399" s="37"/>
      <c r="CN399" s="37"/>
      <c r="CO399" s="37"/>
      <c r="CP399" s="37"/>
      <c r="CQ399" s="37"/>
      <c r="CR399" s="37"/>
      <c r="CS399" s="37"/>
      <c r="CT399" s="37"/>
      <c r="CU399" s="37"/>
      <c r="CV399" s="37"/>
      <c r="CW399" s="37"/>
      <c r="CX399" s="37"/>
      <c r="CY399" s="37"/>
      <c r="CZ399" s="37"/>
      <c r="DA399" s="37"/>
      <c r="DB399" s="37"/>
      <c r="DC399" s="37"/>
      <c r="DD399" s="37"/>
      <c r="DE399" s="37"/>
      <c r="DF399" s="37"/>
      <c r="DG399" s="37"/>
      <c r="DH399" s="37"/>
      <c r="DI399" s="37"/>
      <c r="DJ399" s="37"/>
      <c r="DK399" s="37"/>
      <c r="DL399" s="37"/>
      <c r="DM399" s="37"/>
      <c r="DN399" s="37"/>
      <c r="DO399" s="37"/>
      <c r="DP399" s="37"/>
      <c r="DQ399" s="37"/>
      <c r="DR399" s="37"/>
      <c r="DS399" s="37"/>
      <c r="DT399" s="37"/>
      <c r="DU399" s="37"/>
      <c r="DV399" s="37"/>
      <c r="DW399" s="37"/>
      <c r="DX399" s="37"/>
      <c r="DY399" s="37"/>
      <c r="DZ399" s="37"/>
      <c r="EA399" s="37"/>
      <c r="EB399" s="37"/>
      <c r="EC399" s="37"/>
      <c r="ED399" s="37"/>
      <c r="EE399" s="37"/>
      <c r="EF399" s="37"/>
      <c r="EG399" s="37"/>
      <c r="EH399" s="37"/>
      <c r="EI399" s="37"/>
      <c r="EJ399" s="37"/>
      <c r="EK399" s="37"/>
      <c r="EL399" s="37"/>
      <c r="EM399" s="37"/>
      <c r="EN399" s="37"/>
      <c r="EO399" s="37"/>
      <c r="EP399" s="37"/>
      <c r="EQ399" s="37"/>
      <c r="ER399" s="37"/>
      <c r="ES399" s="37"/>
      <c r="ET399" s="37"/>
    </row>
    <row r="400" spans="1:150" s="14" customFormat="1" ht="15.95" customHeight="1" x14ac:dyDescent="0.25">
      <c r="B400" s="29">
        <f t="shared" si="139"/>
        <v>5</v>
      </c>
      <c r="C400" s="41">
        <f t="shared" si="133"/>
        <v>955.62681039117183</v>
      </c>
      <c r="D400" s="2">
        <f t="shared" si="134"/>
        <v>735.09754645474754</v>
      </c>
      <c r="E400" s="41">
        <f t="shared" si="135"/>
        <v>220.52926393642429</v>
      </c>
      <c r="F400" s="48">
        <f t="shared" si="136"/>
        <v>0.30000000000000004</v>
      </c>
      <c r="G400" s="41">
        <v>0</v>
      </c>
      <c r="H400" s="41">
        <f t="shared" si="137"/>
        <v>44.105852787284853</v>
      </c>
      <c r="I400" s="41">
        <v>0</v>
      </c>
      <c r="J400" s="41">
        <f t="shared" si="138"/>
        <v>44.105852787284853</v>
      </c>
      <c r="K400" s="41">
        <f t="shared" si="140"/>
        <v>44.105852787284853</v>
      </c>
      <c r="L400" s="41">
        <f t="shared" si="141"/>
        <v>44.105852787284853</v>
      </c>
      <c r="M400" s="41">
        <v>0</v>
      </c>
      <c r="N400" s="41">
        <f t="shared" si="142"/>
        <v>44.105852787284853</v>
      </c>
      <c r="O400" s="41">
        <f t="shared" si="146"/>
        <v>88.211705574569706</v>
      </c>
      <c r="P400" s="41">
        <f t="shared" si="147"/>
        <v>44.105852787284853</v>
      </c>
      <c r="Q400" s="41">
        <v>0</v>
      </c>
      <c r="R400" s="41">
        <f t="shared" si="148"/>
        <v>44.105852787284853</v>
      </c>
      <c r="S400" s="41">
        <f t="shared" si="149"/>
        <v>132.31755836185457</v>
      </c>
      <c r="T400" s="41">
        <f t="shared" si="150"/>
        <v>44.105852787284853</v>
      </c>
      <c r="U400" s="41">
        <v>0</v>
      </c>
      <c r="V400" s="41">
        <f t="shared" si="151"/>
        <v>44.105852787284853</v>
      </c>
      <c r="W400" s="41">
        <f t="shared" ref="W400:W410" si="152">S400+T400+U400</f>
        <v>176.42341114913941</v>
      </c>
      <c r="X400" s="41">
        <f t="shared" ref="X400:X410" si="153">$E$19*$D400</f>
        <v>44.105852787284853</v>
      </c>
      <c r="Y400" s="41">
        <v>0</v>
      </c>
      <c r="Z400" s="41">
        <f t="shared" ref="Z400:Z410" si="154">X400+Y400</f>
        <v>44.105852787284853</v>
      </c>
      <c r="AA400" s="41"/>
      <c r="AB400" s="41"/>
      <c r="AC400" s="41"/>
      <c r="AD400" s="41"/>
      <c r="AE400" s="41"/>
      <c r="AF400" s="41"/>
      <c r="AG400" s="41"/>
      <c r="AH400" s="41"/>
      <c r="AI400" s="41"/>
      <c r="AJ400" s="41"/>
      <c r="AK400" s="41"/>
      <c r="AL400" s="41"/>
      <c r="AM400" s="41"/>
      <c r="AN400" s="41"/>
      <c r="AO400" s="41"/>
      <c r="AP400" s="41"/>
      <c r="AQ400" s="41"/>
      <c r="AR400" s="41"/>
      <c r="AS400" s="41"/>
      <c r="AT400" s="41"/>
      <c r="AU400" s="41"/>
      <c r="AV400" s="41"/>
      <c r="AW400" s="41"/>
      <c r="AX400" s="41"/>
      <c r="AY400" s="41"/>
      <c r="AZ400" s="41"/>
      <c r="BA400" s="41"/>
      <c r="BB400" s="41"/>
      <c r="BC400" s="41"/>
      <c r="BD400" s="41"/>
      <c r="BE400" s="41"/>
      <c r="BF400" s="41"/>
      <c r="BG400" s="41"/>
      <c r="BH400" s="41"/>
      <c r="BI400" s="41"/>
      <c r="BJ400" s="41"/>
      <c r="BK400" s="41"/>
      <c r="BL400" s="41"/>
      <c r="BM400" s="41"/>
      <c r="BN400" s="41"/>
      <c r="BO400" s="41">
        <f t="shared" si="143"/>
        <v>220.52926393642426</v>
      </c>
      <c r="BP400" s="41">
        <f t="shared" si="144"/>
        <v>0</v>
      </c>
      <c r="BQ400" s="41">
        <f t="shared" si="145"/>
        <v>220.52926393642426</v>
      </c>
      <c r="BR400" s="37"/>
      <c r="BS400" s="37"/>
      <c r="BT400" s="37"/>
      <c r="BU400" s="37"/>
      <c r="BV400" s="37"/>
      <c r="BW400" s="37"/>
      <c r="BX400" s="37"/>
      <c r="BY400" s="37"/>
      <c r="BZ400" s="37"/>
      <c r="CA400" s="37"/>
      <c r="CB400" s="37"/>
      <c r="CC400" s="37"/>
      <c r="CD400" s="37"/>
      <c r="CE400" s="37"/>
      <c r="CF400" s="37"/>
      <c r="CG400" s="37"/>
      <c r="CH400" s="37"/>
      <c r="CI400" s="37"/>
      <c r="CJ400" s="37"/>
      <c r="CK400" s="37"/>
      <c r="CL400" s="37"/>
      <c r="CM400" s="37"/>
      <c r="CN400" s="37"/>
      <c r="CO400" s="37"/>
      <c r="CP400" s="37"/>
      <c r="CQ400" s="37"/>
      <c r="CR400" s="37"/>
      <c r="CS400" s="37"/>
      <c r="CT400" s="37"/>
      <c r="CU400" s="37"/>
      <c r="CV400" s="37"/>
      <c r="CW400" s="37"/>
      <c r="CX400" s="37"/>
      <c r="CY400" s="37"/>
      <c r="CZ400" s="37"/>
      <c r="DA400" s="37"/>
      <c r="DB400" s="37"/>
      <c r="DC400" s="37"/>
      <c r="DD400" s="37"/>
      <c r="DE400" s="37"/>
      <c r="DF400" s="37"/>
      <c r="DG400" s="37"/>
      <c r="DH400" s="37"/>
      <c r="DI400" s="37"/>
      <c r="DJ400" s="37"/>
      <c r="DK400" s="37"/>
      <c r="DL400" s="37"/>
      <c r="DM400" s="37"/>
      <c r="DN400" s="37"/>
      <c r="DO400" s="37"/>
      <c r="DP400" s="37"/>
      <c r="DQ400" s="37"/>
      <c r="DR400" s="37"/>
      <c r="DS400" s="37"/>
      <c r="DT400" s="37"/>
      <c r="DU400" s="37"/>
      <c r="DV400" s="37"/>
      <c r="DW400" s="37"/>
      <c r="DX400" s="37"/>
      <c r="DY400" s="37"/>
      <c r="DZ400" s="37"/>
      <c r="EA400" s="37"/>
      <c r="EB400" s="37"/>
      <c r="EC400" s="37"/>
      <c r="ED400" s="37"/>
      <c r="EE400" s="37"/>
      <c r="EF400" s="37"/>
      <c r="EG400" s="37"/>
      <c r="EH400" s="37"/>
      <c r="EI400" s="37"/>
      <c r="EJ400" s="37"/>
      <c r="EK400" s="37"/>
      <c r="EL400" s="37"/>
      <c r="EM400" s="37"/>
      <c r="EN400" s="37"/>
      <c r="EO400" s="37"/>
      <c r="EP400" s="37"/>
      <c r="EQ400" s="37"/>
      <c r="ER400" s="37"/>
      <c r="ES400" s="37"/>
      <c r="ET400" s="37"/>
    </row>
    <row r="401" spans="1:150" s="14" customFormat="1" ht="15.95" customHeight="1" x14ac:dyDescent="0.25">
      <c r="B401" s="29">
        <f t="shared" si="139"/>
        <v>6</v>
      </c>
      <c r="C401" s="41">
        <f t="shared" si="133"/>
        <v>955.62681039117183</v>
      </c>
      <c r="D401" s="2">
        <f t="shared" si="134"/>
        <v>702.66677234644999</v>
      </c>
      <c r="E401" s="41">
        <f t="shared" si="135"/>
        <v>252.96003804472184</v>
      </c>
      <c r="F401" s="48">
        <f t="shared" si="136"/>
        <v>0.35999999999999976</v>
      </c>
      <c r="G401" s="41">
        <v>0</v>
      </c>
      <c r="H401" s="41">
        <f t="shared" si="137"/>
        <v>42.160006340787</v>
      </c>
      <c r="I401" s="41">
        <v>0</v>
      </c>
      <c r="J401" s="41">
        <f t="shared" si="138"/>
        <v>42.160006340787</v>
      </c>
      <c r="K401" s="41">
        <f t="shared" si="140"/>
        <v>42.160006340787</v>
      </c>
      <c r="L401" s="41">
        <f t="shared" si="141"/>
        <v>42.160006340787</v>
      </c>
      <c r="M401" s="41">
        <v>0</v>
      </c>
      <c r="N401" s="41">
        <f t="shared" si="142"/>
        <v>42.160006340787</v>
      </c>
      <c r="O401" s="41">
        <f t="shared" si="146"/>
        <v>84.320012681573999</v>
      </c>
      <c r="P401" s="41">
        <f t="shared" si="147"/>
        <v>42.160006340787</v>
      </c>
      <c r="Q401" s="41">
        <v>0</v>
      </c>
      <c r="R401" s="41">
        <f t="shared" si="148"/>
        <v>42.160006340787</v>
      </c>
      <c r="S401" s="41">
        <f t="shared" si="149"/>
        <v>126.48001902236101</v>
      </c>
      <c r="T401" s="41">
        <f t="shared" si="150"/>
        <v>42.160006340787</v>
      </c>
      <c r="U401" s="41">
        <v>0</v>
      </c>
      <c r="V401" s="41">
        <f t="shared" si="151"/>
        <v>42.160006340787</v>
      </c>
      <c r="W401" s="41">
        <f t="shared" si="152"/>
        <v>168.640025363148</v>
      </c>
      <c r="X401" s="41">
        <f t="shared" si="153"/>
        <v>42.160006340787</v>
      </c>
      <c r="Y401" s="41">
        <v>0</v>
      </c>
      <c r="Z401" s="41">
        <f t="shared" si="154"/>
        <v>42.160006340787</v>
      </c>
      <c r="AA401" s="41">
        <f t="shared" ref="AA401:AA410" si="155">W401+X401+Y401</f>
        <v>210.80003170393499</v>
      </c>
      <c r="AB401" s="41">
        <f t="shared" ref="AB401:AB410" si="156">$E$19*$D401</f>
        <v>42.160006340787</v>
      </c>
      <c r="AC401" s="41">
        <v>0</v>
      </c>
      <c r="AD401" s="41">
        <f t="shared" ref="AD401:AD410" si="157">AB401+AC401</f>
        <v>42.160006340787</v>
      </c>
      <c r="AE401" s="41"/>
      <c r="AF401" s="41"/>
      <c r="AG401" s="41"/>
      <c r="AH401" s="41"/>
      <c r="AI401" s="41"/>
      <c r="AJ401" s="41"/>
      <c r="AK401" s="41"/>
      <c r="AL401" s="41"/>
      <c r="AM401" s="41"/>
      <c r="AN401" s="41"/>
      <c r="AO401" s="41"/>
      <c r="AP401" s="41"/>
      <c r="AQ401" s="41"/>
      <c r="AR401" s="41"/>
      <c r="AS401" s="41"/>
      <c r="AT401" s="41"/>
      <c r="AU401" s="41"/>
      <c r="AV401" s="41"/>
      <c r="AW401" s="41"/>
      <c r="AX401" s="41"/>
      <c r="AY401" s="41"/>
      <c r="AZ401" s="41"/>
      <c r="BA401" s="41"/>
      <c r="BB401" s="41"/>
      <c r="BC401" s="41"/>
      <c r="BD401" s="41"/>
      <c r="BE401" s="41"/>
      <c r="BF401" s="41"/>
      <c r="BG401" s="41"/>
      <c r="BH401" s="41"/>
      <c r="BI401" s="41"/>
      <c r="BJ401" s="41"/>
      <c r="BK401" s="41"/>
      <c r="BL401" s="41"/>
      <c r="BM401" s="41"/>
      <c r="BN401" s="41"/>
      <c r="BO401" s="41">
        <f t="shared" si="143"/>
        <v>252.96003804472198</v>
      </c>
      <c r="BP401" s="41">
        <f t="shared" si="144"/>
        <v>0</v>
      </c>
      <c r="BQ401" s="41">
        <f t="shared" si="145"/>
        <v>252.96003804472198</v>
      </c>
      <c r="BR401" s="37"/>
      <c r="BS401" s="37"/>
      <c r="BT401" s="37"/>
      <c r="BU401" s="37"/>
      <c r="BV401" s="37"/>
      <c r="BW401" s="37"/>
      <c r="BX401" s="37"/>
      <c r="BY401" s="37"/>
      <c r="BZ401" s="37"/>
      <c r="CA401" s="37"/>
      <c r="CB401" s="37"/>
      <c r="CC401" s="37"/>
      <c r="CD401" s="37"/>
      <c r="CE401" s="37"/>
      <c r="CF401" s="37"/>
      <c r="CG401" s="37"/>
      <c r="CH401" s="37"/>
      <c r="CI401" s="37"/>
      <c r="CJ401" s="37"/>
      <c r="CK401" s="37"/>
      <c r="CL401" s="37"/>
      <c r="CM401" s="37"/>
      <c r="CN401" s="37"/>
      <c r="CO401" s="37"/>
      <c r="CP401" s="37"/>
      <c r="CQ401" s="37"/>
      <c r="CR401" s="37"/>
      <c r="CS401" s="37"/>
      <c r="CT401" s="37"/>
      <c r="CU401" s="37"/>
      <c r="CV401" s="37"/>
      <c r="CW401" s="37"/>
      <c r="CX401" s="37"/>
      <c r="CY401" s="37"/>
      <c r="CZ401" s="37"/>
      <c r="DA401" s="37"/>
      <c r="DB401" s="37"/>
      <c r="DC401" s="37"/>
      <c r="DD401" s="37"/>
      <c r="DE401" s="37"/>
      <c r="DF401" s="37"/>
      <c r="DG401" s="37"/>
      <c r="DH401" s="37"/>
      <c r="DI401" s="37"/>
      <c r="DJ401" s="37"/>
      <c r="DK401" s="37"/>
      <c r="DL401" s="37"/>
      <c r="DM401" s="37"/>
      <c r="DN401" s="37"/>
      <c r="DO401" s="37"/>
      <c r="DP401" s="37"/>
      <c r="DQ401" s="37"/>
      <c r="DR401" s="37"/>
      <c r="DS401" s="37"/>
      <c r="DT401" s="37"/>
      <c r="DU401" s="37"/>
      <c r="DV401" s="37"/>
      <c r="DW401" s="37"/>
      <c r="DX401" s="37"/>
      <c r="DY401" s="37"/>
      <c r="DZ401" s="37"/>
      <c r="EA401" s="37"/>
      <c r="EB401" s="37"/>
      <c r="EC401" s="37"/>
      <c r="ED401" s="37"/>
      <c r="EE401" s="37"/>
      <c r="EF401" s="37"/>
      <c r="EG401" s="37"/>
      <c r="EH401" s="37"/>
      <c r="EI401" s="37"/>
      <c r="EJ401" s="37"/>
      <c r="EK401" s="37"/>
      <c r="EL401" s="37"/>
      <c r="EM401" s="37"/>
      <c r="EN401" s="37"/>
      <c r="EO401" s="37"/>
      <c r="EP401" s="37"/>
      <c r="EQ401" s="37"/>
      <c r="ER401" s="37"/>
      <c r="ES401" s="37"/>
      <c r="ET401" s="37"/>
    </row>
    <row r="402" spans="1:150" s="14" customFormat="1" ht="15.95" customHeight="1" x14ac:dyDescent="0.25">
      <c r="B402" s="29">
        <f t="shared" si="139"/>
        <v>7</v>
      </c>
      <c r="C402" s="41">
        <f t="shared" si="133"/>
        <v>955.62681039117183</v>
      </c>
      <c r="D402" s="2">
        <f t="shared" si="134"/>
        <v>672.97662703603658</v>
      </c>
      <c r="E402" s="41">
        <f t="shared" si="135"/>
        <v>282.65018335513525</v>
      </c>
      <c r="F402" s="48">
        <f t="shared" si="136"/>
        <v>0.41999999999999982</v>
      </c>
      <c r="G402" s="41">
        <v>0</v>
      </c>
      <c r="H402" s="41">
        <f t="shared" si="137"/>
        <v>40.378597622162197</v>
      </c>
      <c r="I402" s="41">
        <v>0</v>
      </c>
      <c r="J402" s="41">
        <f t="shared" si="138"/>
        <v>40.378597622162197</v>
      </c>
      <c r="K402" s="41">
        <f t="shared" si="140"/>
        <v>40.378597622162197</v>
      </c>
      <c r="L402" s="41">
        <f t="shared" si="141"/>
        <v>40.378597622162197</v>
      </c>
      <c r="M402" s="41">
        <v>0</v>
      </c>
      <c r="N402" s="41">
        <f t="shared" si="142"/>
        <v>40.378597622162197</v>
      </c>
      <c r="O402" s="41">
        <f t="shared" si="146"/>
        <v>80.757195244324393</v>
      </c>
      <c r="P402" s="41">
        <f t="shared" si="147"/>
        <v>40.378597622162197</v>
      </c>
      <c r="Q402" s="41">
        <v>0</v>
      </c>
      <c r="R402" s="41">
        <f t="shared" si="148"/>
        <v>40.378597622162197</v>
      </c>
      <c r="S402" s="41">
        <f t="shared" si="149"/>
        <v>121.13579286648658</v>
      </c>
      <c r="T402" s="41">
        <f t="shared" si="150"/>
        <v>40.378597622162197</v>
      </c>
      <c r="U402" s="41">
        <v>0</v>
      </c>
      <c r="V402" s="41">
        <f t="shared" si="151"/>
        <v>40.378597622162197</v>
      </c>
      <c r="W402" s="41">
        <f t="shared" si="152"/>
        <v>161.51439048864879</v>
      </c>
      <c r="X402" s="41">
        <f t="shared" si="153"/>
        <v>40.378597622162197</v>
      </c>
      <c r="Y402" s="41">
        <v>0</v>
      </c>
      <c r="Z402" s="41">
        <f t="shared" si="154"/>
        <v>40.378597622162197</v>
      </c>
      <c r="AA402" s="41">
        <f t="shared" si="155"/>
        <v>201.89298811081099</v>
      </c>
      <c r="AB402" s="41">
        <f t="shared" si="156"/>
        <v>40.378597622162197</v>
      </c>
      <c r="AC402" s="41">
        <v>0</v>
      </c>
      <c r="AD402" s="41">
        <f t="shared" si="157"/>
        <v>40.378597622162197</v>
      </c>
      <c r="AE402" s="41">
        <f t="shared" ref="AE402:AE410" si="158">AA402+AB402+AC402</f>
        <v>242.27158573297319</v>
      </c>
      <c r="AF402" s="41">
        <f t="shared" ref="AF402:AF410" si="159">$E$19*$D402</f>
        <v>40.378597622162197</v>
      </c>
      <c r="AG402" s="41">
        <v>0</v>
      </c>
      <c r="AH402" s="41">
        <f t="shared" ref="AH402:AH410" si="160">AF402+AG402</f>
        <v>40.378597622162197</v>
      </c>
      <c r="AI402" s="41"/>
      <c r="AJ402" s="41"/>
      <c r="AK402" s="41"/>
      <c r="AL402" s="41"/>
      <c r="AM402" s="41"/>
      <c r="AN402" s="41"/>
      <c r="AO402" s="41"/>
      <c r="AP402" s="41"/>
      <c r="AQ402" s="41"/>
      <c r="AR402" s="41"/>
      <c r="AS402" s="41"/>
      <c r="AT402" s="41"/>
      <c r="AU402" s="41"/>
      <c r="AV402" s="41"/>
      <c r="AW402" s="41"/>
      <c r="AX402" s="41"/>
      <c r="AY402" s="41"/>
      <c r="AZ402" s="41"/>
      <c r="BA402" s="41"/>
      <c r="BB402" s="41"/>
      <c r="BC402" s="41"/>
      <c r="BD402" s="41"/>
      <c r="BE402" s="41"/>
      <c r="BF402" s="41"/>
      <c r="BG402" s="41"/>
      <c r="BH402" s="41"/>
      <c r="BI402" s="41"/>
      <c r="BJ402" s="41"/>
      <c r="BK402" s="41"/>
      <c r="BL402" s="41"/>
      <c r="BM402" s="41"/>
      <c r="BN402" s="41"/>
      <c r="BO402" s="41">
        <f t="shared" si="143"/>
        <v>282.65018335513537</v>
      </c>
      <c r="BP402" s="41">
        <f t="shared" si="144"/>
        <v>0</v>
      </c>
      <c r="BQ402" s="41">
        <f t="shared" si="145"/>
        <v>282.65018335513537</v>
      </c>
      <c r="BR402" s="37"/>
      <c r="BS402" s="37"/>
      <c r="BT402" s="37"/>
      <c r="BU402" s="37"/>
      <c r="BV402" s="37"/>
      <c r="BW402" s="37"/>
      <c r="BX402" s="37"/>
      <c r="BY402" s="37"/>
      <c r="BZ402" s="37"/>
      <c r="CA402" s="37"/>
      <c r="CB402" s="37"/>
      <c r="CC402" s="37"/>
      <c r="CD402" s="37"/>
      <c r="CE402" s="37"/>
      <c r="CF402" s="37"/>
      <c r="CG402" s="37"/>
      <c r="CH402" s="37"/>
      <c r="CI402" s="37"/>
      <c r="CJ402" s="37"/>
      <c r="CK402" s="37"/>
      <c r="CL402" s="37"/>
      <c r="CM402" s="37"/>
      <c r="CN402" s="37"/>
      <c r="CO402" s="37"/>
      <c r="CP402" s="37"/>
      <c r="CQ402" s="37"/>
      <c r="CR402" s="37"/>
      <c r="CS402" s="37"/>
      <c r="CT402" s="37"/>
      <c r="CU402" s="37"/>
      <c r="CV402" s="37"/>
      <c r="CW402" s="37"/>
      <c r="CX402" s="37"/>
      <c r="CY402" s="37"/>
      <c r="CZ402" s="37"/>
      <c r="DA402" s="37"/>
      <c r="DB402" s="37"/>
      <c r="DC402" s="37"/>
      <c r="DD402" s="37"/>
      <c r="DE402" s="37"/>
      <c r="DF402" s="37"/>
      <c r="DG402" s="37"/>
      <c r="DH402" s="37"/>
      <c r="DI402" s="37"/>
      <c r="DJ402" s="37"/>
      <c r="DK402" s="37"/>
      <c r="DL402" s="37"/>
      <c r="DM402" s="37"/>
      <c r="DN402" s="37"/>
      <c r="DO402" s="37"/>
      <c r="DP402" s="37"/>
      <c r="DQ402" s="37"/>
      <c r="DR402" s="37"/>
      <c r="DS402" s="37"/>
      <c r="DT402" s="37"/>
      <c r="DU402" s="37"/>
      <c r="DV402" s="37"/>
      <c r="DW402" s="37"/>
      <c r="DX402" s="37"/>
      <c r="DY402" s="37"/>
      <c r="DZ402" s="37"/>
      <c r="EA402" s="37"/>
      <c r="EB402" s="37"/>
      <c r="EC402" s="37"/>
      <c r="ED402" s="37"/>
      <c r="EE402" s="37"/>
      <c r="EF402" s="37"/>
      <c r="EG402" s="37"/>
      <c r="EH402" s="37"/>
      <c r="EI402" s="37"/>
      <c r="EJ402" s="37"/>
      <c r="EK402" s="37"/>
      <c r="EL402" s="37"/>
      <c r="EM402" s="37"/>
      <c r="EN402" s="37"/>
      <c r="EO402" s="37"/>
      <c r="EP402" s="37"/>
      <c r="EQ402" s="37"/>
      <c r="ER402" s="37"/>
      <c r="ES402" s="37"/>
      <c r="ET402" s="37"/>
    </row>
    <row r="403" spans="1:150" s="14" customFormat="1" ht="15.95" customHeight="1" x14ac:dyDescent="0.25">
      <c r="B403" s="29">
        <f t="shared" si="139"/>
        <v>8</v>
      </c>
      <c r="C403" s="41">
        <f t="shared" si="133"/>
        <v>955.62681039117183</v>
      </c>
      <c r="D403" s="2">
        <f t="shared" si="134"/>
        <v>645.69379080484589</v>
      </c>
      <c r="E403" s="41">
        <f t="shared" si="135"/>
        <v>309.93301958632594</v>
      </c>
      <c r="F403" s="48">
        <f t="shared" si="136"/>
        <v>0.47999999999999987</v>
      </c>
      <c r="G403" s="41">
        <v>0</v>
      </c>
      <c r="H403" s="41">
        <f t="shared" si="137"/>
        <v>38.74162744829075</v>
      </c>
      <c r="I403" s="41">
        <v>0</v>
      </c>
      <c r="J403" s="41">
        <f t="shared" si="138"/>
        <v>38.74162744829075</v>
      </c>
      <c r="K403" s="41">
        <f t="shared" si="140"/>
        <v>38.74162744829075</v>
      </c>
      <c r="L403" s="41">
        <f t="shared" si="141"/>
        <v>38.74162744829075</v>
      </c>
      <c r="M403" s="41">
        <v>0</v>
      </c>
      <c r="N403" s="41">
        <f t="shared" si="142"/>
        <v>38.74162744829075</v>
      </c>
      <c r="O403" s="41">
        <f t="shared" si="146"/>
        <v>77.483254896581499</v>
      </c>
      <c r="P403" s="41">
        <f t="shared" si="147"/>
        <v>38.74162744829075</v>
      </c>
      <c r="Q403" s="41">
        <v>0</v>
      </c>
      <c r="R403" s="41">
        <f t="shared" si="148"/>
        <v>38.74162744829075</v>
      </c>
      <c r="S403" s="41">
        <f t="shared" si="149"/>
        <v>116.22488234487224</v>
      </c>
      <c r="T403" s="41">
        <f t="shared" si="150"/>
        <v>38.74162744829075</v>
      </c>
      <c r="U403" s="41">
        <v>0</v>
      </c>
      <c r="V403" s="41">
        <f t="shared" si="151"/>
        <v>38.74162744829075</v>
      </c>
      <c r="W403" s="41">
        <f t="shared" si="152"/>
        <v>154.966509793163</v>
      </c>
      <c r="X403" s="41">
        <f t="shared" si="153"/>
        <v>38.74162744829075</v>
      </c>
      <c r="Y403" s="41">
        <v>0</v>
      </c>
      <c r="Z403" s="41">
        <f t="shared" si="154"/>
        <v>38.74162744829075</v>
      </c>
      <c r="AA403" s="41">
        <f t="shared" si="155"/>
        <v>193.70813724145376</v>
      </c>
      <c r="AB403" s="41">
        <f t="shared" si="156"/>
        <v>38.74162744829075</v>
      </c>
      <c r="AC403" s="41">
        <v>0</v>
      </c>
      <c r="AD403" s="41">
        <f t="shared" si="157"/>
        <v>38.74162744829075</v>
      </c>
      <c r="AE403" s="41">
        <f t="shared" si="158"/>
        <v>232.44976468974451</v>
      </c>
      <c r="AF403" s="41">
        <f t="shared" si="159"/>
        <v>38.74162744829075</v>
      </c>
      <c r="AG403" s="41">
        <v>0</v>
      </c>
      <c r="AH403" s="41">
        <f t="shared" si="160"/>
        <v>38.74162744829075</v>
      </c>
      <c r="AI403" s="41">
        <f t="shared" ref="AI403:AI410" si="161">AE403+AF403+AG403</f>
        <v>271.19139213803527</v>
      </c>
      <c r="AJ403" s="41">
        <f t="shared" ref="AJ403:AJ410" si="162">$E$19*$D403</f>
        <v>38.74162744829075</v>
      </c>
      <c r="AK403" s="41">
        <v>0</v>
      </c>
      <c r="AL403" s="41">
        <f t="shared" ref="AL403:AL410" si="163">AJ403+AK403</f>
        <v>38.74162744829075</v>
      </c>
      <c r="AM403" s="41"/>
      <c r="AN403" s="41"/>
      <c r="AO403" s="41"/>
      <c r="AP403" s="41"/>
      <c r="AQ403" s="41"/>
      <c r="AR403" s="41"/>
      <c r="AS403" s="41"/>
      <c r="AT403" s="41"/>
      <c r="AU403" s="41"/>
      <c r="AV403" s="41"/>
      <c r="AW403" s="41"/>
      <c r="AX403" s="41"/>
      <c r="AY403" s="41"/>
      <c r="AZ403" s="41"/>
      <c r="BA403" s="41"/>
      <c r="BB403" s="41"/>
      <c r="BC403" s="41"/>
      <c r="BD403" s="41"/>
      <c r="BE403" s="41"/>
      <c r="BF403" s="41"/>
      <c r="BG403" s="41"/>
      <c r="BH403" s="41"/>
      <c r="BI403" s="41"/>
      <c r="BJ403" s="41"/>
      <c r="BK403" s="41"/>
      <c r="BL403" s="41"/>
      <c r="BM403" s="41"/>
      <c r="BN403" s="41"/>
      <c r="BO403" s="41">
        <f t="shared" si="143"/>
        <v>309.933019586326</v>
      </c>
      <c r="BP403" s="41">
        <f t="shared" si="144"/>
        <v>0</v>
      </c>
      <c r="BQ403" s="41">
        <f t="shared" si="145"/>
        <v>309.933019586326</v>
      </c>
      <c r="BR403" s="37"/>
      <c r="BS403" s="37"/>
      <c r="BT403" s="37"/>
      <c r="BU403" s="37"/>
      <c r="BV403" s="37"/>
      <c r="BW403" s="37"/>
      <c r="BX403" s="37"/>
      <c r="BY403" s="37"/>
      <c r="BZ403" s="37"/>
      <c r="CA403" s="37"/>
      <c r="CB403" s="37"/>
      <c r="CC403" s="37"/>
      <c r="CD403" s="37"/>
      <c r="CE403" s="37"/>
      <c r="CF403" s="37"/>
      <c r="CG403" s="37"/>
      <c r="CH403" s="37"/>
      <c r="CI403" s="37"/>
      <c r="CJ403" s="37"/>
      <c r="CK403" s="37"/>
      <c r="CL403" s="37"/>
      <c r="CM403" s="37"/>
      <c r="CN403" s="37"/>
      <c r="CO403" s="37"/>
      <c r="CP403" s="37"/>
      <c r="CQ403" s="37"/>
      <c r="CR403" s="37"/>
      <c r="CS403" s="37"/>
      <c r="CT403" s="37"/>
      <c r="CU403" s="37"/>
      <c r="CV403" s="37"/>
      <c r="CW403" s="37"/>
      <c r="CX403" s="37"/>
      <c r="CY403" s="37"/>
      <c r="CZ403" s="37"/>
      <c r="DA403" s="37"/>
      <c r="DB403" s="37"/>
      <c r="DC403" s="37"/>
      <c r="DD403" s="37"/>
      <c r="DE403" s="37"/>
      <c r="DF403" s="37"/>
      <c r="DG403" s="37"/>
      <c r="DH403" s="37"/>
      <c r="DI403" s="37"/>
      <c r="DJ403" s="37"/>
      <c r="DK403" s="37"/>
      <c r="DL403" s="37"/>
      <c r="DM403" s="37"/>
      <c r="DN403" s="37"/>
      <c r="DO403" s="37"/>
      <c r="DP403" s="37"/>
      <c r="DQ403" s="37"/>
      <c r="DR403" s="37"/>
      <c r="DS403" s="37"/>
      <c r="DT403" s="37"/>
      <c r="DU403" s="37"/>
      <c r="DV403" s="37"/>
      <c r="DW403" s="37"/>
      <c r="DX403" s="37"/>
      <c r="DY403" s="37"/>
      <c r="DZ403" s="37"/>
      <c r="EA403" s="37"/>
      <c r="EB403" s="37"/>
      <c r="EC403" s="37"/>
      <c r="ED403" s="37"/>
      <c r="EE403" s="37"/>
      <c r="EF403" s="37"/>
      <c r="EG403" s="37"/>
      <c r="EH403" s="37"/>
      <c r="EI403" s="37"/>
      <c r="EJ403" s="37"/>
      <c r="EK403" s="37"/>
      <c r="EL403" s="37"/>
      <c r="EM403" s="37"/>
      <c r="EN403" s="37"/>
      <c r="EO403" s="37"/>
      <c r="EP403" s="37"/>
      <c r="EQ403" s="37"/>
      <c r="ER403" s="37"/>
      <c r="ES403" s="37"/>
      <c r="ET403" s="37"/>
    </row>
    <row r="404" spans="1:150" s="14" customFormat="1" ht="15.95" customHeight="1" x14ac:dyDescent="0.25">
      <c r="B404" s="29">
        <f t="shared" si="139"/>
        <v>9</v>
      </c>
      <c r="C404" s="41">
        <f t="shared" si="133"/>
        <v>955.62681039117183</v>
      </c>
      <c r="D404" s="2">
        <f t="shared" si="134"/>
        <v>620.53688986439727</v>
      </c>
      <c r="E404" s="41">
        <f t="shared" si="135"/>
        <v>335.08992052677456</v>
      </c>
      <c r="F404" s="48">
        <f t="shared" si="136"/>
        <v>0.54</v>
      </c>
      <c r="G404" s="41">
        <v>0</v>
      </c>
      <c r="H404" s="41">
        <f t="shared" si="137"/>
        <v>37.232213391863837</v>
      </c>
      <c r="I404" s="41">
        <v>0</v>
      </c>
      <c r="J404" s="41">
        <f t="shared" si="138"/>
        <v>37.232213391863837</v>
      </c>
      <c r="K404" s="41">
        <f t="shared" si="140"/>
        <v>37.232213391863837</v>
      </c>
      <c r="L404" s="41">
        <f t="shared" si="141"/>
        <v>37.232213391863837</v>
      </c>
      <c r="M404" s="41">
        <v>0</v>
      </c>
      <c r="N404" s="41">
        <f t="shared" si="142"/>
        <v>37.232213391863837</v>
      </c>
      <c r="O404" s="41">
        <f t="shared" si="146"/>
        <v>74.464426783727674</v>
      </c>
      <c r="P404" s="41">
        <f t="shared" si="147"/>
        <v>37.232213391863837</v>
      </c>
      <c r="Q404" s="41">
        <v>0</v>
      </c>
      <c r="R404" s="41">
        <f t="shared" si="148"/>
        <v>37.232213391863837</v>
      </c>
      <c r="S404" s="41">
        <f t="shared" si="149"/>
        <v>111.69664017559151</v>
      </c>
      <c r="T404" s="41">
        <f t="shared" si="150"/>
        <v>37.232213391863837</v>
      </c>
      <c r="U404" s="41">
        <v>0</v>
      </c>
      <c r="V404" s="41">
        <f t="shared" si="151"/>
        <v>37.232213391863837</v>
      </c>
      <c r="W404" s="41">
        <f t="shared" si="152"/>
        <v>148.92885356745535</v>
      </c>
      <c r="X404" s="41">
        <f t="shared" si="153"/>
        <v>37.232213391863837</v>
      </c>
      <c r="Y404" s="41">
        <v>0</v>
      </c>
      <c r="Z404" s="41">
        <f t="shared" si="154"/>
        <v>37.232213391863837</v>
      </c>
      <c r="AA404" s="41">
        <f t="shared" si="155"/>
        <v>186.16106695931919</v>
      </c>
      <c r="AB404" s="41">
        <f t="shared" si="156"/>
        <v>37.232213391863837</v>
      </c>
      <c r="AC404" s="41">
        <v>0</v>
      </c>
      <c r="AD404" s="41">
        <f t="shared" si="157"/>
        <v>37.232213391863837</v>
      </c>
      <c r="AE404" s="41">
        <f t="shared" si="158"/>
        <v>223.39328035118302</v>
      </c>
      <c r="AF404" s="41">
        <f t="shared" si="159"/>
        <v>37.232213391863837</v>
      </c>
      <c r="AG404" s="41">
        <v>0</v>
      </c>
      <c r="AH404" s="41">
        <f t="shared" si="160"/>
        <v>37.232213391863837</v>
      </c>
      <c r="AI404" s="41">
        <f t="shared" si="161"/>
        <v>260.62549374304683</v>
      </c>
      <c r="AJ404" s="41">
        <f t="shared" si="162"/>
        <v>37.232213391863837</v>
      </c>
      <c r="AK404" s="41">
        <v>0</v>
      </c>
      <c r="AL404" s="41">
        <f t="shared" si="163"/>
        <v>37.232213391863837</v>
      </c>
      <c r="AM404" s="41">
        <f t="shared" ref="AM404:AM410" si="164">AI404+AJ404+AK404</f>
        <v>297.8577071349107</v>
      </c>
      <c r="AN404" s="41">
        <f t="shared" ref="AN404:AN410" si="165">$E$19*$D404</f>
        <v>37.232213391863837</v>
      </c>
      <c r="AO404" s="41">
        <v>0</v>
      </c>
      <c r="AP404" s="41">
        <f t="shared" ref="AP404:AP410" si="166">AN404+AO404</f>
        <v>37.232213391863837</v>
      </c>
      <c r="AQ404" s="41"/>
      <c r="AR404" s="41"/>
      <c r="AS404" s="41"/>
      <c r="AT404" s="41"/>
      <c r="AU404" s="41"/>
      <c r="AV404" s="41"/>
      <c r="AW404" s="41"/>
      <c r="AX404" s="41"/>
      <c r="AY404" s="41"/>
      <c r="AZ404" s="41"/>
      <c r="BA404" s="41"/>
      <c r="BB404" s="41"/>
      <c r="BC404" s="41"/>
      <c r="BD404" s="41"/>
      <c r="BE404" s="41"/>
      <c r="BF404" s="41"/>
      <c r="BG404" s="41"/>
      <c r="BH404" s="41"/>
      <c r="BI404" s="41"/>
      <c r="BJ404" s="41"/>
      <c r="BK404" s="41"/>
      <c r="BL404" s="41"/>
      <c r="BM404" s="41"/>
      <c r="BN404" s="41"/>
      <c r="BO404" s="41">
        <f t="shared" si="143"/>
        <v>335.08992052677456</v>
      </c>
      <c r="BP404" s="41">
        <f t="shared" si="144"/>
        <v>0</v>
      </c>
      <c r="BQ404" s="41">
        <f t="shared" si="145"/>
        <v>335.08992052677456</v>
      </c>
      <c r="BR404" s="37"/>
      <c r="BS404" s="37"/>
      <c r="BT404" s="37"/>
      <c r="BU404" s="37"/>
      <c r="BV404" s="37"/>
      <c r="BW404" s="37"/>
      <c r="BX404" s="37"/>
      <c r="BY404" s="37"/>
      <c r="BZ404" s="37"/>
      <c r="CA404" s="37"/>
      <c r="CB404" s="37"/>
      <c r="CC404" s="37"/>
      <c r="CD404" s="37"/>
      <c r="CE404" s="37"/>
      <c r="CF404" s="37"/>
      <c r="CG404" s="37"/>
      <c r="CH404" s="37"/>
      <c r="CI404" s="37"/>
      <c r="CJ404" s="37"/>
      <c r="CK404" s="37"/>
      <c r="CL404" s="37"/>
      <c r="CM404" s="37"/>
      <c r="CN404" s="37"/>
      <c r="CO404" s="37"/>
      <c r="CP404" s="37"/>
      <c r="CQ404" s="37"/>
      <c r="CR404" s="37"/>
      <c r="CS404" s="37"/>
      <c r="CT404" s="37"/>
      <c r="CU404" s="37"/>
      <c r="CV404" s="37"/>
      <c r="CW404" s="37"/>
      <c r="CX404" s="37"/>
      <c r="CY404" s="37"/>
      <c r="CZ404" s="37"/>
      <c r="DA404" s="37"/>
      <c r="DB404" s="37"/>
      <c r="DC404" s="37"/>
      <c r="DD404" s="37"/>
      <c r="DE404" s="37"/>
      <c r="DF404" s="37"/>
      <c r="DG404" s="37"/>
      <c r="DH404" s="37"/>
      <c r="DI404" s="37"/>
      <c r="DJ404" s="37"/>
      <c r="DK404" s="37"/>
      <c r="DL404" s="37"/>
      <c r="DM404" s="37"/>
      <c r="DN404" s="37"/>
      <c r="DO404" s="37"/>
      <c r="DP404" s="37"/>
      <c r="DQ404" s="37"/>
      <c r="DR404" s="37"/>
      <c r="DS404" s="37"/>
      <c r="DT404" s="37"/>
      <c r="DU404" s="37"/>
      <c r="DV404" s="37"/>
      <c r="DW404" s="37"/>
      <c r="DX404" s="37"/>
      <c r="DY404" s="37"/>
      <c r="DZ404" s="37"/>
      <c r="EA404" s="37"/>
      <c r="EB404" s="37"/>
      <c r="EC404" s="37"/>
      <c r="ED404" s="37"/>
      <c r="EE404" s="37"/>
      <c r="EF404" s="37"/>
      <c r="EG404" s="37"/>
      <c r="EH404" s="37"/>
      <c r="EI404" s="37"/>
      <c r="EJ404" s="37"/>
      <c r="EK404" s="37"/>
      <c r="EL404" s="37"/>
      <c r="EM404" s="37"/>
      <c r="EN404" s="37"/>
      <c r="EO404" s="37"/>
      <c r="EP404" s="37"/>
      <c r="EQ404" s="37"/>
      <c r="ER404" s="37"/>
      <c r="ES404" s="37"/>
      <c r="ET404" s="37"/>
    </row>
    <row r="405" spans="1:150" s="14" customFormat="1" ht="15.95" customHeight="1" x14ac:dyDescent="0.25">
      <c r="B405" s="29">
        <f t="shared" si="139"/>
        <v>10</v>
      </c>
      <c r="C405" s="41">
        <f t="shared" si="133"/>
        <v>955.62681039117183</v>
      </c>
      <c r="D405" s="2">
        <f t="shared" si="134"/>
        <v>597.26675649448237</v>
      </c>
      <c r="E405" s="41">
        <f t="shared" si="135"/>
        <v>358.36005389668946</v>
      </c>
      <c r="F405" s="48">
        <f t="shared" si="136"/>
        <v>0.60000000000000009</v>
      </c>
      <c r="G405" s="41">
        <v>0</v>
      </c>
      <c r="H405" s="41">
        <f t="shared" si="137"/>
        <v>35.836005389668941</v>
      </c>
      <c r="I405" s="41">
        <v>0</v>
      </c>
      <c r="J405" s="41">
        <f t="shared" si="138"/>
        <v>35.836005389668941</v>
      </c>
      <c r="K405" s="41">
        <f t="shared" si="140"/>
        <v>35.836005389668941</v>
      </c>
      <c r="L405" s="41">
        <f t="shared" si="141"/>
        <v>35.836005389668941</v>
      </c>
      <c r="M405" s="41">
        <v>0</v>
      </c>
      <c r="N405" s="41">
        <f t="shared" si="142"/>
        <v>35.836005389668941</v>
      </c>
      <c r="O405" s="41">
        <f t="shared" si="146"/>
        <v>71.672010779337882</v>
      </c>
      <c r="P405" s="41">
        <f t="shared" si="147"/>
        <v>35.836005389668941</v>
      </c>
      <c r="Q405" s="41">
        <v>0</v>
      </c>
      <c r="R405" s="41">
        <f t="shared" si="148"/>
        <v>35.836005389668941</v>
      </c>
      <c r="S405" s="41">
        <f t="shared" si="149"/>
        <v>107.50801616900682</v>
      </c>
      <c r="T405" s="41">
        <f t="shared" si="150"/>
        <v>35.836005389668941</v>
      </c>
      <c r="U405" s="41">
        <v>0</v>
      </c>
      <c r="V405" s="41">
        <f t="shared" si="151"/>
        <v>35.836005389668941</v>
      </c>
      <c r="W405" s="41">
        <f t="shared" si="152"/>
        <v>143.34402155867576</v>
      </c>
      <c r="X405" s="41">
        <f t="shared" si="153"/>
        <v>35.836005389668941</v>
      </c>
      <c r="Y405" s="41">
        <v>0</v>
      </c>
      <c r="Z405" s="41">
        <f t="shared" si="154"/>
        <v>35.836005389668941</v>
      </c>
      <c r="AA405" s="41">
        <f t="shared" si="155"/>
        <v>179.1800269483447</v>
      </c>
      <c r="AB405" s="41">
        <f t="shared" si="156"/>
        <v>35.836005389668941</v>
      </c>
      <c r="AC405" s="41">
        <v>0</v>
      </c>
      <c r="AD405" s="41">
        <f t="shared" si="157"/>
        <v>35.836005389668941</v>
      </c>
      <c r="AE405" s="41">
        <f t="shared" si="158"/>
        <v>215.01603233801364</v>
      </c>
      <c r="AF405" s="41">
        <f t="shared" si="159"/>
        <v>35.836005389668941</v>
      </c>
      <c r="AG405" s="41">
        <v>0</v>
      </c>
      <c r="AH405" s="41">
        <f t="shared" si="160"/>
        <v>35.836005389668941</v>
      </c>
      <c r="AI405" s="41">
        <f t="shared" si="161"/>
        <v>250.85203772768259</v>
      </c>
      <c r="AJ405" s="41">
        <f t="shared" si="162"/>
        <v>35.836005389668941</v>
      </c>
      <c r="AK405" s="41">
        <v>0</v>
      </c>
      <c r="AL405" s="41">
        <f t="shared" si="163"/>
        <v>35.836005389668941</v>
      </c>
      <c r="AM405" s="41">
        <f t="shared" si="164"/>
        <v>286.68804311735153</v>
      </c>
      <c r="AN405" s="41">
        <f t="shared" si="165"/>
        <v>35.836005389668941</v>
      </c>
      <c r="AO405" s="41">
        <v>0</v>
      </c>
      <c r="AP405" s="41">
        <f t="shared" si="166"/>
        <v>35.836005389668941</v>
      </c>
      <c r="AQ405" s="41">
        <f t="shared" ref="AQ405:AQ410" si="167">AM405+AN405+AO405</f>
        <v>322.52404850702044</v>
      </c>
      <c r="AR405" s="41">
        <f t="shared" ref="AR405:AR410" si="168">$E$19*$D405</f>
        <v>35.836005389668941</v>
      </c>
      <c r="AS405" s="41">
        <v>0</v>
      </c>
      <c r="AT405" s="41">
        <f t="shared" ref="AT405:AT410" si="169">AR405+AS405</f>
        <v>35.836005389668941</v>
      </c>
      <c r="AU405" s="41"/>
      <c r="AV405" s="41"/>
      <c r="AW405" s="41"/>
      <c r="AX405" s="41"/>
      <c r="AY405" s="41"/>
      <c r="AZ405" s="41"/>
      <c r="BA405" s="41"/>
      <c r="BB405" s="41"/>
      <c r="BC405" s="41"/>
      <c r="BD405" s="41"/>
      <c r="BE405" s="41"/>
      <c r="BF405" s="41"/>
      <c r="BG405" s="41"/>
      <c r="BH405" s="41"/>
      <c r="BI405" s="41"/>
      <c r="BJ405" s="41"/>
      <c r="BK405" s="41"/>
      <c r="BL405" s="41"/>
      <c r="BM405" s="41"/>
      <c r="BN405" s="41"/>
      <c r="BO405" s="41">
        <f t="shared" si="143"/>
        <v>358.36005389668935</v>
      </c>
      <c r="BP405" s="41">
        <f t="shared" si="144"/>
        <v>0</v>
      </c>
      <c r="BQ405" s="41">
        <f t="shared" si="145"/>
        <v>358.36005389668935</v>
      </c>
      <c r="BR405" s="37"/>
      <c r="BS405" s="37"/>
      <c r="BT405" s="37"/>
      <c r="BU405" s="37"/>
      <c r="BV405" s="37"/>
      <c r="BW405" s="37"/>
      <c r="BX405" s="37"/>
      <c r="BY405" s="37"/>
      <c r="BZ405" s="37"/>
      <c r="CA405" s="37"/>
      <c r="CB405" s="37"/>
      <c r="CC405" s="37"/>
      <c r="CD405" s="37"/>
      <c r="CE405" s="37"/>
      <c r="CF405" s="37"/>
      <c r="CG405" s="37"/>
      <c r="CH405" s="37"/>
      <c r="CI405" s="37"/>
      <c r="CJ405" s="37"/>
      <c r="CK405" s="37"/>
      <c r="CL405" s="37"/>
      <c r="CM405" s="37"/>
      <c r="CN405" s="37"/>
      <c r="CO405" s="37"/>
      <c r="CP405" s="37"/>
      <c r="CQ405" s="37"/>
      <c r="CR405" s="37"/>
      <c r="CS405" s="37"/>
      <c r="CT405" s="37"/>
      <c r="CU405" s="37"/>
      <c r="CV405" s="37"/>
      <c r="CW405" s="37"/>
      <c r="CX405" s="37"/>
      <c r="CY405" s="37"/>
      <c r="CZ405" s="37"/>
      <c r="DA405" s="37"/>
      <c r="DB405" s="37"/>
      <c r="DC405" s="37"/>
      <c r="DD405" s="37"/>
      <c r="DE405" s="37"/>
      <c r="DF405" s="37"/>
      <c r="DG405" s="37"/>
      <c r="DH405" s="37"/>
      <c r="DI405" s="37"/>
      <c r="DJ405" s="37"/>
      <c r="DK405" s="37"/>
      <c r="DL405" s="37"/>
      <c r="DM405" s="37"/>
      <c r="DN405" s="37"/>
      <c r="DO405" s="37"/>
      <c r="DP405" s="37"/>
      <c r="DQ405" s="37"/>
      <c r="DR405" s="37"/>
      <c r="DS405" s="37"/>
      <c r="DT405" s="37"/>
      <c r="DU405" s="37"/>
      <c r="DV405" s="37"/>
      <c r="DW405" s="37"/>
      <c r="DX405" s="37"/>
      <c r="DY405" s="37"/>
      <c r="DZ405" s="37"/>
      <c r="EA405" s="37"/>
      <c r="EB405" s="37"/>
      <c r="EC405" s="37"/>
      <c r="ED405" s="37"/>
      <c r="EE405" s="37"/>
      <c r="EF405" s="37"/>
      <c r="EG405" s="37"/>
      <c r="EH405" s="37"/>
      <c r="EI405" s="37"/>
      <c r="EJ405" s="37"/>
      <c r="EK405" s="37"/>
      <c r="EL405" s="37"/>
      <c r="EM405" s="37"/>
      <c r="EN405" s="37"/>
      <c r="EO405" s="37"/>
      <c r="EP405" s="37"/>
      <c r="EQ405" s="37"/>
      <c r="ER405" s="37"/>
      <c r="ES405" s="37"/>
      <c r="ET405" s="37"/>
    </row>
    <row r="406" spans="1:150" s="14" customFormat="1" ht="15.95" customHeight="1" x14ac:dyDescent="0.25">
      <c r="B406" s="29">
        <f t="shared" si="139"/>
        <v>11</v>
      </c>
      <c r="C406" s="41">
        <f t="shared" si="133"/>
        <v>955.62681039117183</v>
      </c>
      <c r="D406" s="2">
        <f t="shared" si="134"/>
        <v>575.67880144046501</v>
      </c>
      <c r="E406" s="41">
        <f t="shared" si="135"/>
        <v>379.94800895070682</v>
      </c>
      <c r="F406" s="48">
        <f t="shared" si="136"/>
        <v>0.65999999999999981</v>
      </c>
      <c r="G406" s="41">
        <v>0</v>
      </c>
      <c r="H406" s="41">
        <f t="shared" si="137"/>
        <v>34.540728086427897</v>
      </c>
      <c r="I406" s="41">
        <v>0</v>
      </c>
      <c r="J406" s="41">
        <f t="shared" si="138"/>
        <v>34.540728086427897</v>
      </c>
      <c r="K406" s="41">
        <f t="shared" si="140"/>
        <v>34.540728086427897</v>
      </c>
      <c r="L406" s="41">
        <f t="shared" si="141"/>
        <v>34.540728086427897</v>
      </c>
      <c r="M406" s="41">
        <v>0</v>
      </c>
      <c r="N406" s="41">
        <f t="shared" si="142"/>
        <v>34.540728086427897</v>
      </c>
      <c r="O406" s="41">
        <f t="shared" si="146"/>
        <v>69.081456172855795</v>
      </c>
      <c r="P406" s="41">
        <f t="shared" si="147"/>
        <v>34.540728086427897</v>
      </c>
      <c r="Q406" s="41">
        <v>0</v>
      </c>
      <c r="R406" s="41">
        <f t="shared" si="148"/>
        <v>34.540728086427897</v>
      </c>
      <c r="S406" s="41">
        <f t="shared" si="149"/>
        <v>103.6221842592837</v>
      </c>
      <c r="T406" s="41">
        <f t="shared" si="150"/>
        <v>34.540728086427897</v>
      </c>
      <c r="U406" s="41">
        <v>0</v>
      </c>
      <c r="V406" s="41">
        <f t="shared" si="151"/>
        <v>34.540728086427897</v>
      </c>
      <c r="W406" s="41">
        <f t="shared" si="152"/>
        <v>138.16291234571159</v>
      </c>
      <c r="X406" s="41">
        <f t="shared" si="153"/>
        <v>34.540728086427897</v>
      </c>
      <c r="Y406" s="41">
        <v>0</v>
      </c>
      <c r="Z406" s="41">
        <f t="shared" si="154"/>
        <v>34.540728086427897</v>
      </c>
      <c r="AA406" s="41">
        <f t="shared" si="155"/>
        <v>172.70364043213948</v>
      </c>
      <c r="AB406" s="41">
        <f t="shared" si="156"/>
        <v>34.540728086427897</v>
      </c>
      <c r="AC406" s="41">
        <v>0</v>
      </c>
      <c r="AD406" s="41">
        <f t="shared" si="157"/>
        <v>34.540728086427897</v>
      </c>
      <c r="AE406" s="41">
        <f t="shared" si="158"/>
        <v>207.24436851856737</v>
      </c>
      <c r="AF406" s="41">
        <f t="shared" si="159"/>
        <v>34.540728086427897</v>
      </c>
      <c r="AG406" s="41">
        <v>0</v>
      </c>
      <c r="AH406" s="41">
        <f t="shared" si="160"/>
        <v>34.540728086427897</v>
      </c>
      <c r="AI406" s="41">
        <f t="shared" si="161"/>
        <v>241.78509660499526</v>
      </c>
      <c r="AJ406" s="41">
        <f t="shared" si="162"/>
        <v>34.540728086427897</v>
      </c>
      <c r="AK406" s="41">
        <v>0</v>
      </c>
      <c r="AL406" s="41">
        <f t="shared" si="163"/>
        <v>34.540728086427897</v>
      </c>
      <c r="AM406" s="41">
        <f t="shared" si="164"/>
        <v>276.32582469142318</v>
      </c>
      <c r="AN406" s="41">
        <f t="shared" si="165"/>
        <v>34.540728086427897</v>
      </c>
      <c r="AO406" s="41">
        <v>0</v>
      </c>
      <c r="AP406" s="41">
        <f t="shared" si="166"/>
        <v>34.540728086427897</v>
      </c>
      <c r="AQ406" s="41">
        <f t="shared" si="167"/>
        <v>310.8665527778511</v>
      </c>
      <c r="AR406" s="41">
        <f t="shared" si="168"/>
        <v>34.540728086427897</v>
      </c>
      <c r="AS406" s="41">
        <v>0</v>
      </c>
      <c r="AT406" s="41">
        <f t="shared" si="169"/>
        <v>34.540728086427897</v>
      </c>
      <c r="AU406" s="41">
        <f t="shared" ref="AU406:AU410" si="170">AQ406+AR406+AS406</f>
        <v>345.40728086427902</v>
      </c>
      <c r="AV406" s="41">
        <f>$E$19*$D406</f>
        <v>34.540728086427897</v>
      </c>
      <c r="AW406" s="41">
        <v>0</v>
      </c>
      <c r="AX406" s="41">
        <f t="shared" ref="AX406:AX410" si="171">AV406+AW406</f>
        <v>34.540728086427897</v>
      </c>
      <c r="AY406" s="41"/>
      <c r="AZ406" s="41"/>
      <c r="BA406" s="41"/>
      <c r="BB406" s="41"/>
      <c r="BC406" s="41"/>
      <c r="BD406" s="41"/>
      <c r="BE406" s="41"/>
      <c r="BF406" s="41"/>
      <c r="BG406" s="41"/>
      <c r="BH406" s="41"/>
      <c r="BI406" s="41"/>
      <c r="BJ406" s="41"/>
      <c r="BK406" s="41"/>
      <c r="BL406" s="41"/>
      <c r="BM406" s="41"/>
      <c r="BN406" s="41"/>
      <c r="BO406" s="41">
        <f t="shared" si="143"/>
        <v>379.94800895070694</v>
      </c>
      <c r="BP406" s="41">
        <f t="shared" si="144"/>
        <v>0</v>
      </c>
      <c r="BQ406" s="41">
        <f t="shared" si="145"/>
        <v>379.94800895070694</v>
      </c>
      <c r="BR406" s="37"/>
      <c r="BS406" s="37"/>
      <c r="BT406" s="37"/>
      <c r="BU406" s="37"/>
      <c r="BV406" s="37"/>
      <c r="BW406" s="37"/>
      <c r="BX406" s="37"/>
      <c r="BY406" s="37"/>
      <c r="BZ406" s="37"/>
      <c r="CA406" s="37"/>
      <c r="CB406" s="37"/>
      <c r="CC406" s="37"/>
      <c r="CD406" s="37"/>
      <c r="CE406" s="37"/>
      <c r="CF406" s="37"/>
      <c r="CG406" s="37"/>
      <c r="CH406" s="37"/>
      <c r="CI406" s="37"/>
      <c r="CJ406" s="37"/>
      <c r="CK406" s="37"/>
      <c r="CL406" s="37"/>
      <c r="CM406" s="37"/>
      <c r="CN406" s="37"/>
      <c r="CO406" s="37"/>
      <c r="CP406" s="37"/>
      <c r="CQ406" s="37"/>
      <c r="CR406" s="37"/>
      <c r="CS406" s="37"/>
      <c r="CT406" s="37"/>
      <c r="CU406" s="37"/>
      <c r="CV406" s="37"/>
      <c r="CW406" s="37"/>
      <c r="CX406" s="37"/>
      <c r="CY406" s="37"/>
      <c r="CZ406" s="37"/>
      <c r="DA406" s="37"/>
      <c r="DB406" s="37"/>
      <c r="DC406" s="37"/>
      <c r="DD406" s="37"/>
      <c r="DE406" s="37"/>
      <c r="DF406" s="37"/>
      <c r="DG406" s="37"/>
      <c r="DH406" s="37"/>
      <c r="DI406" s="37"/>
      <c r="DJ406" s="37"/>
      <c r="DK406" s="37"/>
      <c r="DL406" s="37"/>
      <c r="DM406" s="37"/>
      <c r="DN406" s="37"/>
      <c r="DO406" s="37"/>
      <c r="DP406" s="37"/>
      <c r="DQ406" s="37"/>
      <c r="DR406" s="37"/>
      <c r="DS406" s="37"/>
      <c r="DT406" s="37"/>
      <c r="DU406" s="37"/>
      <c r="DV406" s="37"/>
      <c r="DW406" s="37"/>
      <c r="DX406" s="37"/>
      <c r="DY406" s="37"/>
      <c r="DZ406" s="37"/>
      <c r="EA406" s="37"/>
      <c r="EB406" s="37"/>
      <c r="EC406" s="37"/>
      <c r="ED406" s="37"/>
      <c r="EE406" s="37"/>
      <c r="EF406" s="37"/>
      <c r="EG406" s="37"/>
      <c r="EH406" s="37"/>
      <c r="EI406" s="37"/>
      <c r="EJ406" s="37"/>
      <c r="EK406" s="37"/>
      <c r="EL406" s="37"/>
      <c r="EM406" s="37"/>
      <c r="EN406" s="37"/>
      <c r="EO406" s="37"/>
      <c r="EP406" s="37"/>
      <c r="EQ406" s="37"/>
      <c r="ER406" s="37"/>
      <c r="ES406" s="37"/>
      <c r="ET406" s="37"/>
    </row>
    <row r="407" spans="1:150" s="14" customFormat="1" ht="15.95" customHeight="1" x14ac:dyDescent="0.25">
      <c r="B407" s="29">
        <f t="shared" si="139"/>
        <v>12</v>
      </c>
      <c r="C407" s="41">
        <f t="shared" si="133"/>
        <v>955.62681039117183</v>
      </c>
      <c r="D407" s="2">
        <f t="shared" si="134"/>
        <v>555.59698278556505</v>
      </c>
      <c r="E407" s="41">
        <f t="shared" si="135"/>
        <v>400.02982760560678</v>
      </c>
      <c r="F407" s="48">
        <f t="shared" si="136"/>
        <v>0.71999999999999986</v>
      </c>
      <c r="G407" s="41">
        <v>0</v>
      </c>
      <c r="H407" s="41">
        <f t="shared" si="137"/>
        <v>33.335818967133903</v>
      </c>
      <c r="I407" s="41">
        <v>0</v>
      </c>
      <c r="J407" s="41">
        <f t="shared" si="138"/>
        <v>33.335818967133903</v>
      </c>
      <c r="K407" s="41">
        <f t="shared" si="140"/>
        <v>33.335818967133903</v>
      </c>
      <c r="L407" s="41">
        <f t="shared" si="141"/>
        <v>33.335818967133903</v>
      </c>
      <c r="M407" s="41">
        <v>0</v>
      </c>
      <c r="N407" s="41">
        <f t="shared" si="142"/>
        <v>33.335818967133903</v>
      </c>
      <c r="O407" s="41">
        <f t="shared" si="146"/>
        <v>66.671637934267807</v>
      </c>
      <c r="P407" s="41">
        <f t="shared" si="147"/>
        <v>33.335818967133903</v>
      </c>
      <c r="Q407" s="41">
        <v>0</v>
      </c>
      <c r="R407" s="41">
        <f t="shared" si="148"/>
        <v>33.335818967133903</v>
      </c>
      <c r="S407" s="41">
        <f t="shared" si="149"/>
        <v>100.00745690140171</v>
      </c>
      <c r="T407" s="41">
        <f t="shared" si="150"/>
        <v>33.335818967133903</v>
      </c>
      <c r="U407" s="41">
        <v>0</v>
      </c>
      <c r="V407" s="41">
        <f t="shared" si="151"/>
        <v>33.335818967133903</v>
      </c>
      <c r="W407" s="41">
        <f t="shared" si="152"/>
        <v>133.34327586853561</v>
      </c>
      <c r="X407" s="41">
        <f t="shared" si="153"/>
        <v>33.335818967133903</v>
      </c>
      <c r="Y407" s="41">
        <v>0</v>
      </c>
      <c r="Z407" s="41">
        <f t="shared" si="154"/>
        <v>33.335818967133903</v>
      </c>
      <c r="AA407" s="41">
        <f t="shared" si="155"/>
        <v>166.6790948356695</v>
      </c>
      <c r="AB407" s="41">
        <f t="shared" si="156"/>
        <v>33.335818967133903</v>
      </c>
      <c r="AC407" s="41">
        <v>0</v>
      </c>
      <c r="AD407" s="41">
        <f t="shared" si="157"/>
        <v>33.335818967133903</v>
      </c>
      <c r="AE407" s="41">
        <f t="shared" si="158"/>
        <v>200.01491380280339</v>
      </c>
      <c r="AF407" s="41">
        <f t="shared" si="159"/>
        <v>33.335818967133903</v>
      </c>
      <c r="AG407" s="41">
        <v>0</v>
      </c>
      <c r="AH407" s="41">
        <f t="shared" si="160"/>
        <v>33.335818967133903</v>
      </c>
      <c r="AI407" s="41">
        <f t="shared" si="161"/>
        <v>233.35073276993728</v>
      </c>
      <c r="AJ407" s="41">
        <f t="shared" si="162"/>
        <v>33.335818967133903</v>
      </c>
      <c r="AK407" s="41">
        <v>0</v>
      </c>
      <c r="AL407" s="41">
        <f t="shared" si="163"/>
        <v>33.335818967133903</v>
      </c>
      <c r="AM407" s="41">
        <f t="shared" si="164"/>
        <v>266.68655173707117</v>
      </c>
      <c r="AN407" s="41">
        <f t="shared" si="165"/>
        <v>33.335818967133903</v>
      </c>
      <c r="AO407" s="41">
        <v>0</v>
      </c>
      <c r="AP407" s="41">
        <f t="shared" si="166"/>
        <v>33.335818967133903</v>
      </c>
      <c r="AQ407" s="41">
        <f t="shared" si="167"/>
        <v>300.02237070420506</v>
      </c>
      <c r="AR407" s="41">
        <f t="shared" si="168"/>
        <v>33.335818967133903</v>
      </c>
      <c r="AS407" s="41">
        <v>0</v>
      </c>
      <c r="AT407" s="41">
        <f t="shared" si="169"/>
        <v>33.335818967133903</v>
      </c>
      <c r="AU407" s="41">
        <f t="shared" si="170"/>
        <v>333.35818967133895</v>
      </c>
      <c r="AV407" s="41">
        <f>$E$19*$D407</f>
        <v>33.335818967133903</v>
      </c>
      <c r="AW407" s="41">
        <v>0</v>
      </c>
      <c r="AX407" s="41">
        <f t="shared" si="171"/>
        <v>33.335818967133903</v>
      </c>
      <c r="AY407" s="41">
        <f t="shared" ref="AY407:AY410" si="172">AU407+AV407+AW407</f>
        <v>366.69400863847284</v>
      </c>
      <c r="AZ407" s="41">
        <f>$E$19*$D407</f>
        <v>33.335818967133903</v>
      </c>
      <c r="BA407" s="41">
        <v>0</v>
      </c>
      <c r="BB407" s="41">
        <f t="shared" ref="BB407:BB410" si="173">AZ407+BA407</f>
        <v>33.335818967133903</v>
      </c>
      <c r="BC407" s="41"/>
      <c r="BD407" s="41"/>
      <c r="BE407" s="41"/>
      <c r="BF407" s="41"/>
      <c r="BG407" s="41"/>
      <c r="BH407" s="41"/>
      <c r="BI407" s="41"/>
      <c r="BJ407" s="41"/>
      <c r="BK407" s="41"/>
      <c r="BL407" s="41"/>
      <c r="BM407" s="41"/>
      <c r="BN407" s="41"/>
      <c r="BO407" s="41">
        <f t="shared" si="143"/>
        <v>400.02982760560673</v>
      </c>
      <c r="BP407" s="41">
        <f t="shared" si="144"/>
        <v>0</v>
      </c>
      <c r="BQ407" s="41">
        <f t="shared" si="145"/>
        <v>400.02982760560673</v>
      </c>
      <c r="BR407" s="37"/>
      <c r="BS407" s="37"/>
      <c r="BT407" s="37"/>
      <c r="BU407" s="37"/>
      <c r="BV407" s="37"/>
      <c r="BW407" s="37"/>
      <c r="BX407" s="37"/>
      <c r="BY407" s="37"/>
      <c r="BZ407" s="37"/>
      <c r="CA407" s="37"/>
      <c r="CB407" s="37"/>
      <c r="CC407" s="37"/>
      <c r="CD407" s="37"/>
      <c r="CE407" s="37"/>
      <c r="CF407" s="37"/>
      <c r="CG407" s="37"/>
      <c r="CH407" s="37"/>
      <c r="CI407" s="37"/>
      <c r="CJ407" s="37"/>
      <c r="CK407" s="37"/>
      <c r="CL407" s="37"/>
      <c r="CM407" s="37"/>
      <c r="CN407" s="37"/>
      <c r="CO407" s="37"/>
      <c r="CP407" s="37"/>
      <c r="CQ407" s="37"/>
      <c r="CR407" s="37"/>
      <c r="CS407" s="37"/>
      <c r="CT407" s="37"/>
      <c r="CU407" s="37"/>
      <c r="CV407" s="37"/>
      <c r="CW407" s="37"/>
      <c r="CX407" s="37"/>
      <c r="CY407" s="37"/>
      <c r="CZ407" s="37"/>
      <c r="DA407" s="37"/>
      <c r="DB407" s="37"/>
      <c r="DC407" s="37"/>
      <c r="DD407" s="37"/>
      <c r="DE407" s="37"/>
      <c r="DF407" s="37"/>
      <c r="DG407" s="37"/>
      <c r="DH407" s="37"/>
      <c r="DI407" s="37"/>
      <c r="DJ407" s="37"/>
      <c r="DK407" s="37"/>
      <c r="DL407" s="37"/>
      <c r="DM407" s="37"/>
      <c r="DN407" s="37"/>
      <c r="DO407" s="37"/>
      <c r="DP407" s="37"/>
      <c r="DQ407" s="37"/>
      <c r="DR407" s="37"/>
      <c r="DS407" s="37"/>
      <c r="DT407" s="37"/>
      <c r="DU407" s="37"/>
      <c r="DV407" s="37"/>
      <c r="DW407" s="37"/>
      <c r="DX407" s="37"/>
      <c r="DY407" s="37"/>
      <c r="DZ407" s="37"/>
      <c r="EA407" s="37"/>
      <c r="EB407" s="37"/>
      <c r="EC407" s="37"/>
      <c r="ED407" s="37"/>
      <c r="EE407" s="37"/>
      <c r="EF407" s="37"/>
      <c r="EG407" s="37"/>
      <c r="EH407" s="37"/>
      <c r="EI407" s="37"/>
      <c r="EJ407" s="37"/>
      <c r="EK407" s="37"/>
      <c r="EL407" s="37"/>
      <c r="EM407" s="37"/>
      <c r="EN407" s="37"/>
      <c r="EO407" s="37"/>
      <c r="EP407" s="37"/>
      <c r="EQ407" s="37"/>
      <c r="ER407" s="37"/>
      <c r="ES407" s="37"/>
      <c r="ET407" s="37"/>
    </row>
    <row r="408" spans="1:150" s="14" customFormat="1" ht="15.95" customHeight="1" x14ac:dyDescent="0.25">
      <c r="B408" s="29">
        <f t="shared" si="139"/>
        <v>13</v>
      </c>
      <c r="C408" s="41">
        <f t="shared" si="133"/>
        <v>955.62681039117183</v>
      </c>
      <c r="D408" s="2">
        <f t="shared" si="134"/>
        <v>536.86899460178188</v>
      </c>
      <c r="E408" s="41">
        <f t="shared" si="135"/>
        <v>418.75781578938995</v>
      </c>
      <c r="F408" s="48">
        <f t="shared" si="136"/>
        <v>0.78000000000000014</v>
      </c>
      <c r="G408" s="41">
        <v>0</v>
      </c>
      <c r="H408" s="41">
        <f t="shared" si="137"/>
        <v>32.212139676106915</v>
      </c>
      <c r="I408" s="41">
        <v>0</v>
      </c>
      <c r="J408" s="41">
        <f t="shared" si="138"/>
        <v>32.212139676106915</v>
      </c>
      <c r="K408" s="41">
        <f t="shared" si="140"/>
        <v>32.212139676106915</v>
      </c>
      <c r="L408" s="41">
        <f t="shared" si="141"/>
        <v>32.212139676106915</v>
      </c>
      <c r="M408" s="41">
        <v>0</v>
      </c>
      <c r="N408" s="41">
        <f t="shared" si="142"/>
        <v>32.212139676106915</v>
      </c>
      <c r="O408" s="41">
        <f t="shared" si="146"/>
        <v>64.42427935221383</v>
      </c>
      <c r="P408" s="41">
        <f t="shared" si="147"/>
        <v>32.212139676106915</v>
      </c>
      <c r="Q408" s="41">
        <v>0</v>
      </c>
      <c r="R408" s="41">
        <f t="shared" si="148"/>
        <v>32.212139676106915</v>
      </c>
      <c r="S408" s="41">
        <f t="shared" si="149"/>
        <v>96.636419028320745</v>
      </c>
      <c r="T408" s="41">
        <f t="shared" si="150"/>
        <v>32.212139676106915</v>
      </c>
      <c r="U408" s="41">
        <v>0</v>
      </c>
      <c r="V408" s="41">
        <f t="shared" si="151"/>
        <v>32.212139676106915</v>
      </c>
      <c r="W408" s="41">
        <f t="shared" si="152"/>
        <v>128.84855870442766</v>
      </c>
      <c r="X408" s="41">
        <f t="shared" si="153"/>
        <v>32.212139676106915</v>
      </c>
      <c r="Y408" s="41">
        <v>0</v>
      </c>
      <c r="Z408" s="41">
        <f t="shared" si="154"/>
        <v>32.212139676106915</v>
      </c>
      <c r="AA408" s="41">
        <f t="shared" si="155"/>
        <v>161.06069838053457</v>
      </c>
      <c r="AB408" s="41">
        <f t="shared" si="156"/>
        <v>32.212139676106915</v>
      </c>
      <c r="AC408" s="41">
        <v>0</v>
      </c>
      <c r="AD408" s="41">
        <f t="shared" si="157"/>
        <v>32.212139676106915</v>
      </c>
      <c r="AE408" s="41">
        <f t="shared" si="158"/>
        <v>193.27283805664149</v>
      </c>
      <c r="AF408" s="41">
        <f t="shared" si="159"/>
        <v>32.212139676106915</v>
      </c>
      <c r="AG408" s="41">
        <v>0</v>
      </c>
      <c r="AH408" s="41">
        <f t="shared" si="160"/>
        <v>32.212139676106915</v>
      </c>
      <c r="AI408" s="41">
        <f t="shared" si="161"/>
        <v>225.4849777327484</v>
      </c>
      <c r="AJ408" s="41">
        <f t="shared" si="162"/>
        <v>32.212139676106915</v>
      </c>
      <c r="AK408" s="41">
        <v>0</v>
      </c>
      <c r="AL408" s="41">
        <f t="shared" si="163"/>
        <v>32.212139676106915</v>
      </c>
      <c r="AM408" s="41">
        <f t="shared" si="164"/>
        <v>257.69711740885532</v>
      </c>
      <c r="AN408" s="41">
        <f t="shared" si="165"/>
        <v>32.212139676106915</v>
      </c>
      <c r="AO408" s="41">
        <v>0</v>
      </c>
      <c r="AP408" s="41">
        <f t="shared" si="166"/>
        <v>32.212139676106915</v>
      </c>
      <c r="AQ408" s="41">
        <f t="shared" si="167"/>
        <v>289.90925708496223</v>
      </c>
      <c r="AR408" s="41">
        <f t="shared" si="168"/>
        <v>32.212139676106915</v>
      </c>
      <c r="AS408" s="41">
        <v>0</v>
      </c>
      <c r="AT408" s="41">
        <f t="shared" si="169"/>
        <v>32.212139676106915</v>
      </c>
      <c r="AU408" s="41">
        <f t="shared" si="170"/>
        <v>322.12139676106915</v>
      </c>
      <c r="AV408" s="41">
        <f>$E$19*$D408</f>
        <v>32.212139676106915</v>
      </c>
      <c r="AW408" s="41">
        <v>0</v>
      </c>
      <c r="AX408" s="41">
        <f t="shared" si="171"/>
        <v>32.212139676106915</v>
      </c>
      <c r="AY408" s="41">
        <f t="shared" si="172"/>
        <v>354.33353643717606</v>
      </c>
      <c r="AZ408" s="41">
        <f>$E$19*$D408</f>
        <v>32.212139676106915</v>
      </c>
      <c r="BA408" s="41">
        <v>0</v>
      </c>
      <c r="BB408" s="41">
        <f t="shared" si="173"/>
        <v>32.212139676106915</v>
      </c>
      <c r="BC408" s="41">
        <f t="shared" ref="BC408:BC410" si="174">AY408+AZ408+BA408</f>
        <v>386.54567611328298</v>
      </c>
      <c r="BD408" s="41">
        <f>$E$19*$D408</f>
        <v>32.212139676106915</v>
      </c>
      <c r="BE408" s="41">
        <v>0</v>
      </c>
      <c r="BF408" s="41">
        <f t="shared" ref="BF408:BF410" si="175">BD408+BE408</f>
        <v>32.212139676106915</v>
      </c>
      <c r="BG408" s="41"/>
      <c r="BH408" s="41"/>
      <c r="BI408" s="41"/>
      <c r="BJ408" s="41"/>
      <c r="BK408" s="41"/>
      <c r="BL408" s="41"/>
      <c r="BM408" s="41"/>
      <c r="BN408" s="41"/>
      <c r="BO408" s="41">
        <f t="shared" si="143"/>
        <v>418.75781578938989</v>
      </c>
      <c r="BP408" s="41">
        <f t="shared" si="144"/>
        <v>0</v>
      </c>
      <c r="BQ408" s="41">
        <f t="shared" si="145"/>
        <v>418.75781578938989</v>
      </c>
      <c r="BR408" s="37"/>
      <c r="BS408" s="37"/>
      <c r="BT408" s="37"/>
      <c r="BU408" s="37"/>
      <c r="BV408" s="37"/>
      <c r="BW408" s="37"/>
      <c r="BX408" s="37"/>
      <c r="BY408" s="37"/>
      <c r="BZ408" s="37"/>
      <c r="CA408" s="37"/>
      <c r="CB408" s="37"/>
      <c r="CC408" s="37"/>
      <c r="CD408" s="37"/>
      <c r="CE408" s="37"/>
      <c r="CF408" s="37"/>
      <c r="CG408" s="37"/>
      <c r="CH408" s="37"/>
      <c r="CI408" s="37"/>
      <c r="CJ408" s="37"/>
      <c r="CK408" s="37"/>
      <c r="CL408" s="37"/>
      <c r="CM408" s="37"/>
      <c r="CN408" s="37"/>
      <c r="CO408" s="37"/>
      <c r="CP408" s="37"/>
      <c r="CQ408" s="37"/>
      <c r="CR408" s="37"/>
      <c r="CS408" s="37"/>
      <c r="CT408" s="37"/>
      <c r="CU408" s="37"/>
      <c r="CV408" s="37"/>
      <c r="CW408" s="37"/>
      <c r="CX408" s="37"/>
      <c r="CY408" s="37"/>
      <c r="CZ408" s="37"/>
      <c r="DA408" s="37"/>
      <c r="DB408" s="37"/>
      <c r="DC408" s="37"/>
      <c r="DD408" s="37"/>
      <c r="DE408" s="37"/>
      <c r="DF408" s="37"/>
      <c r="DG408" s="37"/>
      <c r="DH408" s="37"/>
      <c r="DI408" s="37"/>
      <c r="DJ408" s="37"/>
      <c r="DK408" s="37"/>
      <c r="DL408" s="37"/>
      <c r="DM408" s="37"/>
      <c r="DN408" s="37"/>
      <c r="DO408" s="37"/>
      <c r="DP408" s="37"/>
      <c r="DQ408" s="37"/>
      <c r="DR408" s="37"/>
      <c r="DS408" s="37"/>
      <c r="DT408" s="37"/>
      <c r="DU408" s="37"/>
      <c r="DV408" s="37"/>
      <c r="DW408" s="37"/>
      <c r="DX408" s="37"/>
      <c r="DY408" s="37"/>
      <c r="DZ408" s="37"/>
      <c r="EA408" s="37"/>
      <c r="EB408" s="37"/>
      <c r="EC408" s="37"/>
      <c r="ED408" s="37"/>
      <c r="EE408" s="37"/>
      <c r="EF408" s="37"/>
      <c r="EG408" s="37"/>
      <c r="EH408" s="37"/>
      <c r="EI408" s="37"/>
      <c r="EJ408" s="37"/>
      <c r="EK408" s="37"/>
      <c r="EL408" s="37"/>
      <c r="EM408" s="37"/>
      <c r="EN408" s="37"/>
      <c r="EO408" s="37"/>
      <c r="EP408" s="37"/>
      <c r="EQ408" s="37"/>
      <c r="ER408" s="37"/>
      <c r="ES408" s="37"/>
      <c r="ET408" s="37"/>
    </row>
    <row r="409" spans="1:150" s="14" customFormat="1" ht="15.95" customHeight="1" x14ac:dyDescent="0.25">
      <c r="B409" s="29">
        <f t="shared" si="139"/>
        <v>14</v>
      </c>
      <c r="C409" s="41">
        <f t="shared" si="133"/>
        <v>955.62681039117183</v>
      </c>
      <c r="D409" s="2">
        <f t="shared" si="134"/>
        <v>519.36239695172389</v>
      </c>
      <c r="E409" s="41">
        <f t="shared" si="135"/>
        <v>436.26441343944794</v>
      </c>
      <c r="F409" s="48">
        <f t="shared" si="136"/>
        <v>0.83999999999999975</v>
      </c>
      <c r="G409" s="41">
        <v>0</v>
      </c>
      <c r="H409" s="41">
        <f t="shared" si="137"/>
        <v>31.161743817103432</v>
      </c>
      <c r="I409" s="41">
        <v>0</v>
      </c>
      <c r="J409" s="41">
        <f t="shared" si="138"/>
        <v>31.161743817103432</v>
      </c>
      <c r="K409" s="41">
        <f t="shared" si="140"/>
        <v>31.161743817103432</v>
      </c>
      <c r="L409" s="41">
        <f t="shared" si="141"/>
        <v>31.161743817103432</v>
      </c>
      <c r="M409" s="41">
        <v>0</v>
      </c>
      <c r="N409" s="41">
        <f t="shared" si="142"/>
        <v>31.161743817103432</v>
      </c>
      <c r="O409" s="41">
        <f t="shared" si="146"/>
        <v>62.323487634206863</v>
      </c>
      <c r="P409" s="41">
        <f t="shared" si="147"/>
        <v>31.161743817103432</v>
      </c>
      <c r="Q409" s="41">
        <v>0</v>
      </c>
      <c r="R409" s="41">
        <f t="shared" si="148"/>
        <v>31.161743817103432</v>
      </c>
      <c r="S409" s="41">
        <f t="shared" si="149"/>
        <v>93.485231451310298</v>
      </c>
      <c r="T409" s="41">
        <f t="shared" si="150"/>
        <v>31.161743817103432</v>
      </c>
      <c r="U409" s="41">
        <v>0</v>
      </c>
      <c r="V409" s="41">
        <f t="shared" si="151"/>
        <v>31.161743817103432</v>
      </c>
      <c r="W409" s="41">
        <f t="shared" si="152"/>
        <v>124.64697526841373</v>
      </c>
      <c r="X409" s="41">
        <f t="shared" si="153"/>
        <v>31.161743817103432</v>
      </c>
      <c r="Y409" s="41">
        <v>0</v>
      </c>
      <c r="Z409" s="41">
        <f t="shared" si="154"/>
        <v>31.161743817103432</v>
      </c>
      <c r="AA409" s="41">
        <f t="shared" si="155"/>
        <v>155.80871908551717</v>
      </c>
      <c r="AB409" s="41">
        <f t="shared" si="156"/>
        <v>31.161743817103432</v>
      </c>
      <c r="AC409" s="41">
        <v>0</v>
      </c>
      <c r="AD409" s="41">
        <f t="shared" si="157"/>
        <v>31.161743817103432</v>
      </c>
      <c r="AE409" s="41">
        <f t="shared" si="158"/>
        <v>186.9704629026206</v>
      </c>
      <c r="AF409" s="41">
        <f t="shared" si="159"/>
        <v>31.161743817103432</v>
      </c>
      <c r="AG409" s="41">
        <v>0</v>
      </c>
      <c r="AH409" s="41">
        <f t="shared" si="160"/>
        <v>31.161743817103432</v>
      </c>
      <c r="AI409" s="41">
        <f t="shared" si="161"/>
        <v>218.13220671972402</v>
      </c>
      <c r="AJ409" s="41">
        <f t="shared" si="162"/>
        <v>31.161743817103432</v>
      </c>
      <c r="AK409" s="41">
        <v>0</v>
      </c>
      <c r="AL409" s="41">
        <f t="shared" si="163"/>
        <v>31.161743817103432</v>
      </c>
      <c r="AM409" s="41">
        <f t="shared" si="164"/>
        <v>249.29395053682745</v>
      </c>
      <c r="AN409" s="41">
        <f t="shared" si="165"/>
        <v>31.161743817103432</v>
      </c>
      <c r="AO409" s="41">
        <v>0</v>
      </c>
      <c r="AP409" s="41">
        <f t="shared" si="166"/>
        <v>31.161743817103432</v>
      </c>
      <c r="AQ409" s="41">
        <f t="shared" si="167"/>
        <v>280.45569435393088</v>
      </c>
      <c r="AR409" s="41">
        <f t="shared" si="168"/>
        <v>31.161743817103432</v>
      </c>
      <c r="AS409" s="41">
        <v>0</v>
      </c>
      <c r="AT409" s="41">
        <f t="shared" si="169"/>
        <v>31.161743817103432</v>
      </c>
      <c r="AU409" s="41">
        <f t="shared" si="170"/>
        <v>311.61743817103434</v>
      </c>
      <c r="AV409" s="41">
        <f>$E$19*$D409</f>
        <v>31.161743817103432</v>
      </c>
      <c r="AW409" s="41">
        <v>0</v>
      </c>
      <c r="AX409" s="41">
        <f t="shared" si="171"/>
        <v>31.161743817103432</v>
      </c>
      <c r="AY409" s="41">
        <f t="shared" si="172"/>
        <v>342.77918198813779</v>
      </c>
      <c r="AZ409" s="41">
        <f>$E$19*$D409</f>
        <v>31.161743817103432</v>
      </c>
      <c r="BA409" s="41">
        <v>0</v>
      </c>
      <c r="BB409" s="41">
        <f t="shared" si="173"/>
        <v>31.161743817103432</v>
      </c>
      <c r="BC409" s="41">
        <f t="shared" si="174"/>
        <v>373.94092580524125</v>
      </c>
      <c r="BD409" s="41">
        <f>$E$19*$D409</f>
        <v>31.161743817103432</v>
      </c>
      <c r="BE409" s="41">
        <v>0</v>
      </c>
      <c r="BF409" s="41">
        <f t="shared" si="175"/>
        <v>31.161743817103432</v>
      </c>
      <c r="BG409" s="41">
        <f t="shared" ref="BG409:BG410" si="176">BC409+BD409+BE409</f>
        <v>405.10266962234471</v>
      </c>
      <c r="BH409" s="41">
        <f>$E$19*$D409</f>
        <v>31.161743817103432</v>
      </c>
      <c r="BI409" s="41">
        <v>0</v>
      </c>
      <c r="BJ409" s="41">
        <f t="shared" ref="BJ409:BJ410" si="177">BH409+BI409</f>
        <v>31.161743817103432</v>
      </c>
      <c r="BK409" s="41"/>
      <c r="BL409" s="41"/>
      <c r="BM409" s="41"/>
      <c r="BN409" s="41"/>
      <c r="BO409" s="41">
        <f t="shared" si="143"/>
        <v>436.26441343944816</v>
      </c>
      <c r="BP409" s="41">
        <f t="shared" si="144"/>
        <v>0</v>
      </c>
      <c r="BQ409" s="41">
        <f t="shared" si="145"/>
        <v>436.26441343944816</v>
      </c>
      <c r="BR409" s="37"/>
      <c r="BS409" s="37"/>
      <c r="BT409" s="37"/>
      <c r="BU409" s="37"/>
      <c r="BV409" s="37"/>
      <c r="BW409" s="37"/>
      <c r="BX409" s="37"/>
      <c r="BY409" s="37"/>
      <c r="BZ409" s="37"/>
      <c r="CA409" s="37"/>
      <c r="CB409" s="37"/>
      <c r="CC409" s="37"/>
      <c r="CD409" s="37"/>
      <c r="CE409" s="37"/>
      <c r="CF409" s="37"/>
      <c r="CG409" s="37"/>
      <c r="CH409" s="37"/>
      <c r="CI409" s="37"/>
      <c r="CJ409" s="37"/>
      <c r="CK409" s="37"/>
      <c r="CL409" s="37"/>
      <c r="CM409" s="37"/>
      <c r="CN409" s="37"/>
      <c r="CO409" s="37"/>
      <c r="CP409" s="37"/>
      <c r="CQ409" s="37"/>
      <c r="CR409" s="37"/>
      <c r="CS409" s="37"/>
      <c r="CT409" s="37"/>
      <c r="CU409" s="37"/>
      <c r="CV409" s="37"/>
      <c r="CW409" s="37"/>
      <c r="CX409" s="37"/>
      <c r="CY409" s="37"/>
      <c r="CZ409" s="37"/>
      <c r="DA409" s="37"/>
      <c r="DB409" s="37"/>
      <c r="DC409" s="37"/>
      <c r="DD409" s="37"/>
      <c r="DE409" s="37"/>
      <c r="DF409" s="37"/>
      <c r="DG409" s="37"/>
      <c r="DH409" s="37"/>
      <c r="DI409" s="37"/>
      <c r="DJ409" s="37"/>
      <c r="DK409" s="37"/>
      <c r="DL409" s="37"/>
      <c r="DM409" s="37"/>
      <c r="DN409" s="37"/>
      <c r="DO409" s="37"/>
      <c r="DP409" s="37"/>
      <c r="DQ409" s="37"/>
      <c r="DR409" s="37"/>
      <c r="DS409" s="37"/>
      <c r="DT409" s="37"/>
      <c r="DU409" s="37"/>
      <c r="DV409" s="37"/>
      <c r="DW409" s="37"/>
      <c r="DX409" s="37"/>
      <c r="DY409" s="37"/>
      <c r="DZ409" s="37"/>
      <c r="EA409" s="37"/>
      <c r="EB409" s="37"/>
      <c r="EC409" s="37"/>
      <c r="ED409" s="37"/>
      <c r="EE409" s="37"/>
      <c r="EF409" s="37"/>
      <c r="EG409" s="37"/>
      <c r="EH409" s="37"/>
      <c r="EI409" s="37"/>
      <c r="EJ409" s="37"/>
      <c r="EK409" s="37"/>
      <c r="EL409" s="37"/>
      <c r="EM409" s="37"/>
      <c r="EN409" s="37"/>
      <c r="EO409" s="37"/>
      <c r="EP409" s="37"/>
      <c r="EQ409" s="37"/>
      <c r="ER409" s="37"/>
      <c r="ES409" s="37"/>
      <c r="ET409" s="37"/>
    </row>
    <row r="410" spans="1:150" s="14" customFormat="1" ht="15.95" customHeight="1" x14ac:dyDescent="0.25">
      <c r="B410" s="29">
        <f t="shared" si="139"/>
        <v>15</v>
      </c>
      <c r="C410" s="41">
        <f t="shared" si="133"/>
        <v>955.62681039117183</v>
      </c>
      <c r="D410" s="2">
        <f t="shared" si="134"/>
        <v>502.96147915324838</v>
      </c>
      <c r="E410" s="41">
        <f t="shared" si="135"/>
        <v>452.66533123792345</v>
      </c>
      <c r="F410" s="48">
        <f t="shared" si="136"/>
        <v>0.8999999999999998</v>
      </c>
      <c r="G410" s="41">
        <v>0</v>
      </c>
      <c r="H410" s="41">
        <f t="shared" si="137"/>
        <v>30.1776887491949</v>
      </c>
      <c r="I410" s="41">
        <v>0</v>
      </c>
      <c r="J410" s="41">
        <f t="shared" si="138"/>
        <v>30.1776887491949</v>
      </c>
      <c r="K410" s="41">
        <f t="shared" si="140"/>
        <v>30.1776887491949</v>
      </c>
      <c r="L410" s="41">
        <f t="shared" si="141"/>
        <v>30.1776887491949</v>
      </c>
      <c r="M410" s="41">
        <v>0</v>
      </c>
      <c r="N410" s="41">
        <f t="shared" si="142"/>
        <v>30.1776887491949</v>
      </c>
      <c r="O410" s="41">
        <f t="shared" si="146"/>
        <v>60.355377498389799</v>
      </c>
      <c r="P410" s="41">
        <f t="shared" si="147"/>
        <v>30.1776887491949</v>
      </c>
      <c r="Q410" s="41">
        <v>0</v>
      </c>
      <c r="R410" s="41">
        <f t="shared" si="148"/>
        <v>30.1776887491949</v>
      </c>
      <c r="S410" s="41">
        <f t="shared" si="149"/>
        <v>90.533066247584699</v>
      </c>
      <c r="T410" s="41">
        <f t="shared" si="150"/>
        <v>30.1776887491949</v>
      </c>
      <c r="U410" s="41">
        <v>0</v>
      </c>
      <c r="V410" s="41">
        <f t="shared" si="151"/>
        <v>30.1776887491949</v>
      </c>
      <c r="W410" s="41">
        <f t="shared" si="152"/>
        <v>120.7107549967796</v>
      </c>
      <c r="X410" s="41">
        <f t="shared" si="153"/>
        <v>30.1776887491949</v>
      </c>
      <c r="Y410" s="41">
        <v>0</v>
      </c>
      <c r="Z410" s="41">
        <f t="shared" si="154"/>
        <v>30.1776887491949</v>
      </c>
      <c r="AA410" s="41">
        <f t="shared" si="155"/>
        <v>150.88844374597448</v>
      </c>
      <c r="AB410" s="41">
        <f t="shared" si="156"/>
        <v>30.1776887491949</v>
      </c>
      <c r="AC410" s="41">
        <v>0</v>
      </c>
      <c r="AD410" s="41">
        <f t="shared" si="157"/>
        <v>30.1776887491949</v>
      </c>
      <c r="AE410" s="41">
        <f t="shared" si="158"/>
        <v>181.06613249516937</v>
      </c>
      <c r="AF410" s="41">
        <f t="shared" si="159"/>
        <v>30.1776887491949</v>
      </c>
      <c r="AG410" s="41">
        <v>0</v>
      </c>
      <c r="AH410" s="41">
        <f t="shared" si="160"/>
        <v>30.1776887491949</v>
      </c>
      <c r="AI410" s="41">
        <f t="shared" si="161"/>
        <v>211.24382124436426</v>
      </c>
      <c r="AJ410" s="41">
        <f t="shared" si="162"/>
        <v>30.1776887491949</v>
      </c>
      <c r="AK410" s="41">
        <v>0</v>
      </c>
      <c r="AL410" s="41">
        <f t="shared" si="163"/>
        <v>30.1776887491949</v>
      </c>
      <c r="AM410" s="41">
        <f t="shared" si="164"/>
        <v>241.42150999355914</v>
      </c>
      <c r="AN410" s="41">
        <f t="shared" si="165"/>
        <v>30.1776887491949</v>
      </c>
      <c r="AO410" s="41">
        <v>0</v>
      </c>
      <c r="AP410" s="41">
        <f t="shared" si="166"/>
        <v>30.1776887491949</v>
      </c>
      <c r="AQ410" s="41">
        <f t="shared" si="167"/>
        <v>271.59919874275403</v>
      </c>
      <c r="AR410" s="41">
        <f t="shared" si="168"/>
        <v>30.1776887491949</v>
      </c>
      <c r="AS410" s="41">
        <v>0</v>
      </c>
      <c r="AT410" s="41">
        <f t="shared" si="169"/>
        <v>30.1776887491949</v>
      </c>
      <c r="AU410" s="41">
        <f t="shared" si="170"/>
        <v>301.77688749194891</v>
      </c>
      <c r="AV410" s="41">
        <f>$E$19*$D410</f>
        <v>30.1776887491949</v>
      </c>
      <c r="AW410" s="41">
        <v>0</v>
      </c>
      <c r="AX410" s="41">
        <f t="shared" si="171"/>
        <v>30.1776887491949</v>
      </c>
      <c r="AY410" s="41">
        <f t="shared" si="172"/>
        <v>331.9545762411438</v>
      </c>
      <c r="AZ410" s="41">
        <f>$E$19*$D410</f>
        <v>30.1776887491949</v>
      </c>
      <c r="BA410" s="41">
        <v>0</v>
      </c>
      <c r="BB410" s="41">
        <f t="shared" si="173"/>
        <v>30.1776887491949</v>
      </c>
      <c r="BC410" s="41">
        <f t="shared" si="174"/>
        <v>362.13226499033868</v>
      </c>
      <c r="BD410" s="41">
        <f>$E$19*$D410</f>
        <v>30.1776887491949</v>
      </c>
      <c r="BE410" s="41">
        <v>0</v>
      </c>
      <c r="BF410" s="41">
        <f t="shared" si="175"/>
        <v>30.1776887491949</v>
      </c>
      <c r="BG410" s="41">
        <f t="shared" si="176"/>
        <v>392.30995373953357</v>
      </c>
      <c r="BH410" s="41">
        <f>$E$19*$D410</f>
        <v>30.1776887491949</v>
      </c>
      <c r="BI410" s="41">
        <v>0</v>
      </c>
      <c r="BJ410" s="41">
        <f t="shared" si="177"/>
        <v>30.1776887491949</v>
      </c>
      <c r="BK410" s="41">
        <f t="shared" ref="BK410" si="178">BG410+BH410+BI410</f>
        <v>422.48764248872845</v>
      </c>
      <c r="BL410" s="41">
        <f>$E$19*$D410</f>
        <v>30.1776887491949</v>
      </c>
      <c r="BM410" s="41">
        <v>0</v>
      </c>
      <c r="BN410" s="41">
        <f t="shared" ref="BN410" si="179">BL410+BM410</f>
        <v>30.1776887491949</v>
      </c>
      <c r="BO410" s="41">
        <f t="shared" si="143"/>
        <v>452.66533123792334</v>
      </c>
      <c r="BP410" s="41">
        <f t="shared" si="144"/>
        <v>0</v>
      </c>
      <c r="BQ410" s="41">
        <f t="shared" si="145"/>
        <v>452.66533123792334</v>
      </c>
      <c r="BR410" s="37"/>
      <c r="BS410" s="37"/>
      <c r="BT410" s="37"/>
      <c r="BU410" s="37"/>
      <c r="BV410" s="37"/>
      <c r="BW410" s="37"/>
      <c r="BX410" s="37"/>
      <c r="BY410" s="37"/>
      <c r="BZ410" s="37"/>
      <c r="CA410" s="37"/>
      <c r="CB410" s="37"/>
      <c r="CC410" s="37"/>
      <c r="CD410" s="37"/>
      <c r="CE410" s="37"/>
      <c r="CF410" s="37"/>
      <c r="CG410" s="37"/>
      <c r="CH410" s="37"/>
      <c r="CI410" s="37"/>
      <c r="CJ410" s="37"/>
      <c r="CK410" s="37"/>
      <c r="CL410" s="37"/>
      <c r="CM410" s="37"/>
      <c r="CN410" s="37"/>
      <c r="CO410" s="37"/>
      <c r="CP410" s="37"/>
      <c r="CQ410" s="37"/>
      <c r="CR410" s="37"/>
      <c r="CS410" s="37"/>
      <c r="CT410" s="37"/>
      <c r="CU410" s="37"/>
      <c r="CV410" s="37"/>
      <c r="CW410" s="37"/>
      <c r="CX410" s="37"/>
      <c r="CY410" s="37"/>
      <c r="CZ410" s="37"/>
      <c r="DA410" s="37"/>
      <c r="DB410" s="37"/>
      <c r="DC410" s="37"/>
      <c r="DD410" s="37"/>
      <c r="DE410" s="37"/>
      <c r="DF410" s="37"/>
      <c r="DG410" s="37"/>
      <c r="DH410" s="37"/>
      <c r="DI410" s="37"/>
      <c r="DJ410" s="37"/>
      <c r="DK410" s="37"/>
      <c r="DL410" s="37"/>
      <c r="DM410" s="37"/>
      <c r="DN410" s="37"/>
      <c r="DO410" s="37"/>
      <c r="DP410" s="37"/>
      <c r="DQ410" s="37"/>
      <c r="DR410" s="37"/>
      <c r="DS410" s="37"/>
      <c r="DT410" s="37"/>
      <c r="DU410" s="37"/>
      <c r="DV410" s="37"/>
      <c r="DW410" s="37"/>
      <c r="DX410" s="37"/>
      <c r="DY410" s="37"/>
      <c r="DZ410" s="37"/>
      <c r="EA410" s="37"/>
      <c r="EB410" s="37"/>
      <c r="EC410" s="37"/>
      <c r="ED410" s="37"/>
      <c r="EE410" s="37"/>
      <c r="EF410" s="37"/>
      <c r="EG410" s="37"/>
      <c r="EH410" s="37"/>
      <c r="EI410" s="37"/>
      <c r="EJ410" s="37"/>
      <c r="EK410" s="37"/>
      <c r="EL410" s="37"/>
      <c r="EM410" s="37"/>
      <c r="EN410" s="37"/>
      <c r="EO410" s="37"/>
      <c r="EP410" s="37"/>
      <c r="EQ410" s="37"/>
      <c r="ER410" s="37"/>
      <c r="ES410" s="37"/>
      <c r="ET410" s="37"/>
    </row>
    <row r="411" spans="1:150" s="14" customFormat="1" ht="15.95" customHeight="1" x14ac:dyDescent="0.25">
      <c r="B411" s="68" t="s">
        <v>18</v>
      </c>
      <c r="C411" s="78">
        <f>SUM(C396:C410)</f>
        <v>14334.402155867576</v>
      </c>
      <c r="D411" s="78">
        <f>SUM(D396:D410)</f>
        <v>10000</v>
      </c>
      <c r="E411" s="78">
        <f>SUM(E396:E410)</f>
        <v>4334.4021558675759</v>
      </c>
      <c r="F411" s="76"/>
      <c r="G411" s="76"/>
      <c r="H411" s="78">
        <f>SUM(H396:H410)</f>
        <v>600.00000000000011</v>
      </c>
      <c r="I411" s="78">
        <f>SUM(I396:I410)</f>
        <v>0</v>
      </c>
      <c r="J411" s="78">
        <f>SUM(J396:J410)</f>
        <v>600.00000000000011</v>
      </c>
      <c r="K411" s="76"/>
      <c r="L411" s="78">
        <f>SUM(L396:L410)</f>
        <v>545.90791639295253</v>
      </c>
      <c r="M411" s="78">
        <f>SUM(M396:M410)</f>
        <v>0</v>
      </c>
      <c r="N411" s="78">
        <f>SUM(N396:N410)</f>
        <v>545.90791639295253</v>
      </c>
      <c r="O411" s="78"/>
      <c r="P411" s="78">
        <f>SUM(P396:P410)</f>
        <v>494.71362297913976</v>
      </c>
      <c r="Q411" s="78">
        <f>SUM(Q396:Q410)</f>
        <v>0</v>
      </c>
      <c r="R411" s="78">
        <f>SUM(R396:R410)</f>
        <v>494.71362297913976</v>
      </c>
      <c r="S411" s="78"/>
      <c r="T411" s="78">
        <f>SUM(T396:T410)</f>
        <v>446.12242923043618</v>
      </c>
      <c r="U411" s="78">
        <f>SUM(U396:U410)</f>
        <v>0</v>
      </c>
      <c r="V411" s="78">
        <f>SUM(V396:V410)</f>
        <v>446.12242923043618</v>
      </c>
      <c r="W411" s="78"/>
      <c r="X411" s="78">
        <f>SUM(X396:X410)</f>
        <v>399.88242227602461</v>
      </c>
      <c r="Y411" s="78">
        <f>SUM(Y396:Y410)</f>
        <v>0</v>
      </c>
      <c r="Z411" s="78">
        <f>SUM(Z396:Z410)</f>
        <v>399.88242227602461</v>
      </c>
      <c r="AA411" s="78"/>
      <c r="AB411" s="78">
        <f>SUM(AB396:AB410)</f>
        <v>355.77656948873977</v>
      </c>
      <c r="AC411" s="78">
        <f>SUM(AC396:AC410)</f>
        <v>0</v>
      </c>
      <c r="AD411" s="78">
        <f>SUM(AD396:AD410)</f>
        <v>355.77656948873977</v>
      </c>
      <c r="AE411" s="78"/>
      <c r="AF411" s="78">
        <f>SUM(AF396:AF410)</f>
        <v>313.61656314795277</v>
      </c>
      <c r="AG411" s="78">
        <f>SUM(AG396:AG410)</f>
        <v>0</v>
      </c>
      <c r="AH411" s="78">
        <f>SUM(AH396:AH410)</f>
        <v>313.61656314795277</v>
      </c>
      <c r="AI411" s="78"/>
      <c r="AJ411" s="78">
        <f>SUM(AJ396:AJ410)</f>
        <v>273.23796552579057</v>
      </c>
      <c r="AK411" s="78">
        <f>SUM(AK396:AK410)</f>
        <v>0</v>
      </c>
      <c r="AL411" s="78">
        <f>SUM(AL396:AL410)</f>
        <v>273.23796552579057</v>
      </c>
      <c r="AM411" s="41"/>
      <c r="AN411" s="78">
        <f>SUM(AN396:AN410)</f>
        <v>234.49633807749984</v>
      </c>
      <c r="AO411" s="78">
        <f>SUM(AO396:AO410)</f>
        <v>0</v>
      </c>
      <c r="AP411" s="78">
        <f>SUM(AP396:AP410)</f>
        <v>234.49633807749984</v>
      </c>
      <c r="AQ411" s="78"/>
      <c r="AR411" s="78">
        <f>SUM(AR396:AR410)</f>
        <v>197.26412468563598</v>
      </c>
      <c r="AS411" s="78">
        <f>SUM(AS396:AS410)</f>
        <v>0</v>
      </c>
      <c r="AT411" s="78">
        <f>SUM(AT396:AT410)</f>
        <v>197.26412468563598</v>
      </c>
      <c r="AU411" s="41"/>
      <c r="AV411" s="78">
        <f>SUM(AV396:AV410)</f>
        <v>161.42811929596706</v>
      </c>
      <c r="AW411" s="78">
        <f>SUM(AW396:AW410)</f>
        <v>0</v>
      </c>
      <c r="AX411" s="78">
        <f>SUM(AX396:AX410)</f>
        <v>161.42811929596706</v>
      </c>
      <c r="AY411" s="78"/>
      <c r="AZ411" s="78">
        <f>SUM(AZ396:AZ410)</f>
        <v>126.88739120953915</v>
      </c>
      <c r="BA411" s="78">
        <f>SUM(BA396:BA410)</f>
        <v>0</v>
      </c>
      <c r="BB411" s="78">
        <f>SUM(BB396:BB410)</f>
        <v>126.88739120953915</v>
      </c>
      <c r="BC411" s="78"/>
      <c r="BD411" s="78">
        <f>SUM(BD396:BD410)</f>
        <v>93.551572242405243</v>
      </c>
      <c r="BE411" s="78">
        <f>SUM(BE396:BE410)</f>
        <v>0</v>
      </c>
      <c r="BF411" s="78">
        <f>SUM(BF396:BF410)</f>
        <v>93.551572242405243</v>
      </c>
      <c r="BG411" s="78"/>
      <c r="BH411" s="78">
        <f>SUM(BH396:BH410)</f>
        <v>61.339432566298328</v>
      </c>
      <c r="BI411" s="78">
        <f>SUM(BI396:BI410)</f>
        <v>0</v>
      </c>
      <c r="BJ411" s="78">
        <f>SUM(BJ396:BJ410)</f>
        <v>61.339432566298328</v>
      </c>
      <c r="BK411" s="78"/>
      <c r="BL411" s="78">
        <f t="shared" ref="BL411" si="180">SUM(BL396:BL410)</f>
        <v>30.1776887491949</v>
      </c>
      <c r="BM411" s="78">
        <f t="shared" ref="BM411" si="181">SUM(BM396:BM410)</f>
        <v>0</v>
      </c>
      <c r="BN411" s="78">
        <f t="shared" ref="BN411" si="182">SUM(BN396:BN410)</f>
        <v>30.1776887491949</v>
      </c>
      <c r="BO411" s="78">
        <f t="shared" ref="BO411" si="183">SUM(BO396:BO410)</f>
        <v>4334.4021558675768</v>
      </c>
      <c r="BP411" s="78">
        <f t="shared" ref="BP411" si="184">SUM(BP396:BP410)</f>
        <v>0</v>
      </c>
      <c r="BQ411" s="78">
        <f t="shared" ref="BQ411" si="185">SUM(BQ396:BQ410)</f>
        <v>4334.4021558675768</v>
      </c>
      <c r="BR411" s="37"/>
      <c r="BS411" s="37"/>
      <c r="BT411" s="37"/>
      <c r="BU411" s="37"/>
      <c r="BV411" s="37"/>
      <c r="BW411" s="37"/>
      <c r="BX411" s="37"/>
      <c r="BY411" s="37"/>
      <c r="BZ411" s="37"/>
      <c r="CA411" s="37"/>
      <c r="CB411" s="37"/>
      <c r="CC411" s="37"/>
      <c r="CD411" s="37"/>
      <c r="CE411" s="37"/>
      <c r="CF411" s="37"/>
      <c r="CG411" s="37"/>
      <c r="CH411" s="37"/>
      <c r="CI411" s="37"/>
      <c r="CJ411" s="37"/>
      <c r="CK411" s="37"/>
      <c r="CL411" s="37"/>
      <c r="CM411" s="37"/>
      <c r="CN411" s="37"/>
      <c r="CO411" s="37"/>
      <c r="CP411" s="37"/>
      <c r="CQ411" s="37"/>
      <c r="CR411" s="37"/>
      <c r="CS411" s="37"/>
      <c r="CT411" s="37"/>
      <c r="CU411" s="37"/>
      <c r="CV411" s="37"/>
      <c r="CW411" s="37"/>
      <c r="CX411" s="37"/>
      <c r="CY411" s="37"/>
      <c r="CZ411" s="37"/>
      <c r="DA411" s="37"/>
      <c r="DB411" s="37"/>
      <c r="DC411" s="37"/>
      <c r="DD411" s="37"/>
      <c r="DE411" s="37"/>
      <c r="DF411" s="37"/>
      <c r="DG411" s="37"/>
      <c r="DH411" s="37"/>
      <c r="DI411" s="37"/>
      <c r="DJ411" s="37"/>
      <c r="DK411" s="37"/>
      <c r="DL411" s="37"/>
      <c r="DM411" s="37"/>
      <c r="DN411" s="37"/>
      <c r="DO411" s="37"/>
      <c r="DP411" s="37"/>
      <c r="DQ411" s="37"/>
      <c r="DR411" s="37"/>
      <c r="DS411" s="37"/>
      <c r="DT411" s="37"/>
      <c r="DU411" s="37"/>
      <c r="DV411" s="37"/>
      <c r="DW411" s="37"/>
      <c r="DX411" s="37"/>
      <c r="DY411" s="37"/>
      <c r="DZ411" s="37"/>
      <c r="EA411" s="37"/>
      <c r="EB411" s="37"/>
      <c r="EC411" s="37"/>
      <c r="ED411" s="37"/>
      <c r="EE411" s="37"/>
      <c r="EF411" s="37"/>
      <c r="EG411" s="37"/>
      <c r="EH411" s="37"/>
      <c r="EI411" s="37"/>
      <c r="EJ411" s="37"/>
      <c r="EK411" s="37"/>
      <c r="EL411" s="37"/>
      <c r="EM411" s="37"/>
      <c r="EN411" s="37"/>
      <c r="EO411" s="37"/>
      <c r="EP411" s="37"/>
      <c r="EQ411" s="37"/>
      <c r="ER411" s="37"/>
      <c r="ES411" s="37"/>
      <c r="ET411" s="37"/>
    </row>
    <row r="412" spans="1:150" s="14" customFormat="1" ht="15.95" customHeight="1" x14ac:dyDescent="0.25">
      <c r="A412" s="70"/>
      <c r="B412" s="69"/>
      <c r="C412" s="69"/>
      <c r="D412" s="69"/>
    </row>
    <row r="413" spans="1:150" ht="24.95" customHeight="1" x14ac:dyDescent="0.25">
      <c r="B413" s="114" t="s">
        <v>107</v>
      </c>
    </row>
    <row r="414" spans="1:150" s="14" customFormat="1" ht="15.95" customHeight="1" x14ac:dyDescent="0.25">
      <c r="B414" s="25" t="s">
        <v>356</v>
      </c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</row>
    <row r="415" spans="1:150" s="14" customFormat="1" ht="15.95" customHeight="1" x14ac:dyDescent="0.25">
      <c r="B415" s="14" t="s">
        <v>346</v>
      </c>
    </row>
    <row r="416" spans="1:150" s="14" customFormat="1" ht="15.95" customHeight="1" x14ac:dyDescent="0.25">
      <c r="B416" s="14" t="s">
        <v>347</v>
      </c>
    </row>
    <row r="417" spans="2:150" s="14" customFormat="1" ht="15.95" customHeight="1" x14ac:dyDescent="0.25">
      <c r="B417" s="14" t="s">
        <v>348</v>
      </c>
    </row>
    <row r="418" spans="2:150" s="14" customFormat="1" ht="15.95" customHeight="1" x14ac:dyDescent="0.25"/>
    <row r="419" spans="2:150" s="14" customFormat="1" ht="15.95" customHeight="1" x14ac:dyDescent="0.25">
      <c r="B419" s="14" t="s">
        <v>362</v>
      </c>
      <c r="E419" s="41">
        <f>$E$411</f>
        <v>4334.4021558675759</v>
      </c>
      <c r="G419" s="41">
        <f>$BO$411</f>
        <v>4334.4021558675768</v>
      </c>
      <c r="I419" s="41">
        <f>$BP$411</f>
        <v>0</v>
      </c>
    </row>
    <row r="420" spans="2:150" s="14" customFormat="1" ht="15.95" customHeight="1" x14ac:dyDescent="0.25">
      <c r="E420" s="65" t="s">
        <v>363</v>
      </c>
      <c r="G420" s="65" t="s">
        <v>20</v>
      </c>
      <c r="I420" s="14" t="s">
        <v>21</v>
      </c>
    </row>
    <row r="421" spans="2:150" s="14" customFormat="1" ht="15.95" customHeight="1" x14ac:dyDescent="0.25">
      <c r="B421" s="25" t="s">
        <v>108</v>
      </c>
    </row>
    <row r="422" spans="2:150" s="14" customFormat="1" ht="15.95" customHeight="1" x14ac:dyDescent="0.25">
      <c r="B422" s="25" t="s">
        <v>109</v>
      </c>
    </row>
    <row r="423" spans="2:150" s="14" customFormat="1" ht="15.95" customHeight="1" x14ac:dyDescent="0.25">
      <c r="B423" s="14" t="s">
        <v>110</v>
      </c>
    </row>
    <row r="424" spans="2:150" s="14" customFormat="1" ht="15.95" customHeight="1" x14ac:dyDescent="0.25">
      <c r="B424" s="14" t="s">
        <v>394</v>
      </c>
    </row>
    <row r="425" spans="2:150" s="14" customFormat="1" ht="15.95" customHeight="1" x14ac:dyDescent="0.25">
      <c r="B425" s="14" t="s">
        <v>384</v>
      </c>
    </row>
    <row r="426" spans="2:150" s="14" customFormat="1" ht="15.95" customHeight="1" x14ac:dyDescent="0.25">
      <c r="B426" s="14" t="s">
        <v>111</v>
      </c>
    </row>
    <row r="427" spans="2:150" s="14" customFormat="1" ht="15.95" customHeight="1" x14ac:dyDescent="0.25">
      <c r="B427" s="14" t="s">
        <v>112</v>
      </c>
    </row>
    <row r="428" spans="2:150" s="14" customFormat="1" ht="15.95" customHeight="1" x14ac:dyDescent="0.25">
      <c r="B428" s="14" t="s">
        <v>323</v>
      </c>
    </row>
    <row r="429" spans="2:150" s="14" customFormat="1" ht="15.95" customHeight="1" x14ac:dyDescent="0.25">
      <c r="B429" s="14" t="s">
        <v>324</v>
      </c>
    </row>
    <row r="430" spans="2:150" s="14" customFormat="1" ht="15.95" customHeight="1" x14ac:dyDescent="0.25">
      <c r="B430" s="14" t="s">
        <v>113</v>
      </c>
    </row>
    <row r="431" spans="2:150" s="14" customFormat="1" ht="15.95" customHeight="1" x14ac:dyDescent="0.25">
      <c r="C431" s="39"/>
      <c r="D431" s="43"/>
      <c r="E431" s="39"/>
      <c r="F431" s="39"/>
      <c r="H431" s="44"/>
      <c r="I431" s="44"/>
      <c r="L431" s="44"/>
      <c r="M431" s="44"/>
      <c r="P431" s="44"/>
      <c r="Q431" s="44"/>
      <c r="T431" s="44"/>
      <c r="U431" s="44"/>
      <c r="X431" s="44"/>
      <c r="Y431" s="44"/>
      <c r="AB431" s="44"/>
      <c r="AC431" s="44"/>
      <c r="AF431" s="44"/>
      <c r="AG431" s="44"/>
      <c r="AJ431" s="44"/>
      <c r="AK431" s="44"/>
      <c r="AN431" s="44"/>
      <c r="AO431" s="44"/>
      <c r="AR431" s="44"/>
      <c r="AS431" s="44"/>
      <c r="AV431" s="44"/>
      <c r="AW431" s="44"/>
      <c r="AZ431" s="44"/>
      <c r="BA431" s="44"/>
      <c r="BD431" s="44"/>
      <c r="BE431" s="44"/>
      <c r="BH431" s="44"/>
      <c r="BI431" s="44"/>
      <c r="BL431" s="44"/>
      <c r="BM431" s="44"/>
      <c r="BP431" s="44"/>
      <c r="BQ431" s="44"/>
      <c r="BT431" s="44"/>
      <c r="BU431" s="44"/>
      <c r="BX431" s="44"/>
      <c r="BY431" s="44"/>
      <c r="CB431" s="44"/>
      <c r="CC431" s="44"/>
      <c r="CF431" s="44"/>
      <c r="CG431" s="44"/>
      <c r="CJ431" s="44"/>
      <c r="CK431" s="44"/>
      <c r="CN431" s="44"/>
      <c r="CO431" s="44"/>
      <c r="CR431" s="44"/>
      <c r="CS431" s="44"/>
      <c r="CV431" s="44"/>
      <c r="CW431" s="44"/>
      <c r="CZ431" s="44"/>
      <c r="DA431" s="44"/>
      <c r="DD431" s="44"/>
      <c r="DE431" s="44"/>
      <c r="DH431" s="44"/>
      <c r="DI431" s="44"/>
      <c r="DL431" s="44"/>
      <c r="DM431" s="44"/>
      <c r="DP431" s="44"/>
      <c r="DQ431" s="44"/>
      <c r="DT431" s="44"/>
      <c r="DU431" s="44"/>
      <c r="DX431" s="44"/>
      <c r="DY431" s="44"/>
      <c r="EB431" s="44"/>
      <c r="EC431" s="44"/>
      <c r="EF431" s="44"/>
      <c r="EG431" s="44"/>
      <c r="EJ431" s="44"/>
      <c r="EK431" s="44"/>
      <c r="EN431" s="44"/>
      <c r="EO431" s="44"/>
      <c r="ER431" s="44"/>
      <c r="ES431" s="44"/>
      <c r="ET431" s="63"/>
    </row>
    <row r="432" spans="2:150" ht="24.95" customHeight="1" x14ac:dyDescent="0.25">
      <c r="B432" s="114" t="s">
        <v>44</v>
      </c>
      <c r="C432" s="12"/>
      <c r="D432" s="12"/>
      <c r="E432" s="12"/>
      <c r="F432" s="11"/>
    </row>
    <row r="433" spans="2:19" s="14" customFormat="1" ht="15.95" customHeight="1" x14ac:dyDescent="0.25">
      <c r="B433" s="14" t="s">
        <v>45</v>
      </c>
    </row>
    <row r="434" spans="2:19" s="14" customFormat="1" ht="15.95" customHeight="1" x14ac:dyDescent="0.25">
      <c r="B434" s="14" t="s">
        <v>51</v>
      </c>
    </row>
    <row r="435" spans="2:19" s="14" customFormat="1" ht="15.95" customHeight="1" x14ac:dyDescent="0.25">
      <c r="C435" s="64" t="s">
        <v>20</v>
      </c>
      <c r="D435" s="43"/>
    </row>
    <row r="436" spans="2:19" s="14" customFormat="1" ht="15.95" customHeight="1" x14ac:dyDescent="0.25">
      <c r="C436" s="190" t="s">
        <v>67</v>
      </c>
      <c r="D436" s="190"/>
      <c r="E436" s="41">
        <f>$D$396</f>
        <v>901.53472678412436</v>
      </c>
      <c r="F436" s="67" t="s">
        <v>65</v>
      </c>
    </row>
    <row r="437" spans="2:19" s="14" customFormat="1" ht="15.95" customHeight="1" x14ac:dyDescent="0.25">
      <c r="C437" s="83" t="s">
        <v>76</v>
      </c>
      <c r="D437" s="43"/>
      <c r="E437" s="41">
        <f>$H$396</f>
        <v>54.092083607047456</v>
      </c>
      <c r="F437" s="67" t="s">
        <v>77</v>
      </c>
      <c r="J437" s="48">
        <f>$E$19</f>
        <v>0.06</v>
      </c>
      <c r="K437" s="65"/>
      <c r="L437" s="41">
        <f>$D$396</f>
        <v>901.53472678412436</v>
      </c>
      <c r="M437" s="43"/>
      <c r="N437" s="43"/>
      <c r="O437" s="43"/>
      <c r="P437" s="43"/>
      <c r="Q437" s="43"/>
      <c r="R437" s="43"/>
      <c r="S437" s="43"/>
    </row>
    <row r="438" spans="2:19" s="14" customFormat="1" ht="15.95" customHeight="1" x14ac:dyDescent="0.25">
      <c r="C438" s="83"/>
      <c r="D438" s="43"/>
    </row>
    <row r="439" spans="2:19" s="14" customFormat="1" ht="15.95" customHeight="1" x14ac:dyDescent="0.25">
      <c r="C439" s="190" t="s">
        <v>83</v>
      </c>
      <c r="D439" s="190"/>
      <c r="E439" s="41">
        <f>$J$396</f>
        <v>54.092083607047456</v>
      </c>
    </row>
    <row r="440" spans="2:19" s="14" customFormat="1" ht="15.95" customHeight="1" x14ac:dyDescent="0.25">
      <c r="C440" s="83"/>
      <c r="D440" s="83"/>
      <c r="E440" s="43"/>
    </row>
    <row r="441" spans="2:19" s="14" customFormat="1" ht="15.95" customHeight="1" x14ac:dyDescent="0.25">
      <c r="B441" s="14" t="s">
        <v>86</v>
      </c>
      <c r="C441" s="83"/>
      <c r="D441" s="83"/>
      <c r="E441" s="41">
        <f>$BO$396</f>
        <v>54.092083607047456</v>
      </c>
      <c r="F441" s="67" t="s">
        <v>283</v>
      </c>
      <c r="J441" s="41">
        <f>$J$396</f>
        <v>54.092083607047456</v>
      </c>
      <c r="K441" s="67" t="s">
        <v>87</v>
      </c>
    </row>
    <row r="442" spans="2:19" s="14" customFormat="1" ht="15.95" customHeight="1" x14ac:dyDescent="0.25"/>
    <row r="443" spans="2:19" s="14" customFormat="1" ht="15.95" customHeight="1" x14ac:dyDescent="0.25">
      <c r="B443" s="14" t="s">
        <v>46</v>
      </c>
    </row>
    <row r="444" spans="2:19" s="14" customFormat="1" ht="15.95" customHeight="1" x14ac:dyDescent="0.25">
      <c r="B444" s="14" t="s">
        <v>51</v>
      </c>
      <c r="C444" s="39"/>
      <c r="D444" s="43"/>
      <c r="E444" s="39"/>
      <c r="F444" s="39"/>
      <c r="G444" s="40"/>
      <c r="H444" s="39"/>
      <c r="I444" s="43"/>
    </row>
    <row r="445" spans="2:19" s="14" customFormat="1" ht="15.95" customHeight="1" x14ac:dyDescent="0.25">
      <c r="C445" s="64" t="s">
        <v>20</v>
      </c>
      <c r="D445" s="43"/>
      <c r="E445" s="39"/>
      <c r="F445" s="39"/>
      <c r="G445" s="40"/>
      <c r="H445" s="39"/>
      <c r="I445" s="43"/>
    </row>
    <row r="446" spans="2:19" s="14" customFormat="1" ht="15.95" customHeight="1" x14ac:dyDescent="0.25">
      <c r="C446" s="190" t="s">
        <v>67</v>
      </c>
      <c r="D446" s="190"/>
      <c r="E446" s="41">
        <f>$D$397</f>
        <v>853.23822356354617</v>
      </c>
      <c r="F446" s="67" t="s">
        <v>66</v>
      </c>
      <c r="G446" s="40"/>
      <c r="H446" s="39"/>
      <c r="I446" s="43"/>
    </row>
    <row r="447" spans="2:19" s="14" customFormat="1" ht="15.95" customHeight="1" x14ac:dyDescent="0.25">
      <c r="C447" s="83" t="s">
        <v>76</v>
      </c>
      <c r="D447" s="43"/>
      <c r="E447" s="41">
        <f>$H$397</f>
        <v>51.194293413812765</v>
      </c>
      <c r="F447" s="67" t="s">
        <v>77</v>
      </c>
      <c r="G447" s="40"/>
      <c r="H447" s="39"/>
      <c r="I447" s="43"/>
      <c r="J447" s="48">
        <f>$E$19</f>
        <v>0.06</v>
      </c>
      <c r="K447" s="65"/>
      <c r="L447" s="41">
        <f>$D$397</f>
        <v>853.23822356354617</v>
      </c>
      <c r="M447" s="43"/>
      <c r="N447" s="43"/>
      <c r="O447" s="43"/>
      <c r="P447" s="43"/>
      <c r="Q447" s="43"/>
      <c r="R447" s="43"/>
      <c r="S447" s="43"/>
    </row>
    <row r="448" spans="2:19" s="14" customFormat="1" ht="15.95" customHeight="1" x14ac:dyDescent="0.25">
      <c r="C448" s="39"/>
      <c r="D448" s="43"/>
      <c r="E448" s="39"/>
      <c r="F448" s="39"/>
      <c r="G448" s="40"/>
      <c r="H448" s="39"/>
      <c r="I448" s="43"/>
    </row>
    <row r="449" spans="1:19" s="14" customFormat="1" ht="15.95" customHeight="1" x14ac:dyDescent="0.25">
      <c r="B449" s="14" t="s">
        <v>53</v>
      </c>
      <c r="C449" s="39"/>
      <c r="D449" s="43"/>
      <c r="E449" s="39"/>
      <c r="F449" s="39"/>
      <c r="G449" s="40"/>
      <c r="H449" s="39"/>
      <c r="I449" s="43"/>
    </row>
    <row r="450" spans="1:19" s="14" customFormat="1" ht="15.95" customHeight="1" x14ac:dyDescent="0.25">
      <c r="C450" s="64" t="s">
        <v>20</v>
      </c>
      <c r="D450" s="43"/>
      <c r="E450" s="39"/>
      <c r="F450" s="39"/>
      <c r="G450" s="40"/>
      <c r="H450" s="39"/>
      <c r="I450" s="43"/>
    </row>
    <row r="451" spans="1:19" s="14" customFormat="1" ht="15.95" customHeight="1" x14ac:dyDescent="0.25">
      <c r="C451" s="190" t="s">
        <v>71</v>
      </c>
      <c r="D451" s="190"/>
      <c r="E451" s="41">
        <f>$D$397</f>
        <v>853.23822356354617</v>
      </c>
      <c r="F451" s="67" t="s">
        <v>85</v>
      </c>
      <c r="G451" s="40"/>
      <c r="H451" s="39"/>
      <c r="I451" s="43"/>
    </row>
    <row r="452" spans="1:19" s="14" customFormat="1" ht="15.95" customHeight="1" x14ac:dyDescent="0.25">
      <c r="C452" s="83" t="s">
        <v>78</v>
      </c>
      <c r="D452" s="43"/>
      <c r="E452" s="41">
        <f>$L$397</f>
        <v>51.194293413812765</v>
      </c>
      <c r="F452" s="67" t="s">
        <v>77</v>
      </c>
      <c r="G452" s="40"/>
      <c r="H452" s="39"/>
      <c r="I452" s="43"/>
      <c r="J452" s="48">
        <f>$E$19</f>
        <v>0.06</v>
      </c>
      <c r="K452" s="65"/>
      <c r="L452" s="41">
        <f>$D$397</f>
        <v>853.23822356354617</v>
      </c>
      <c r="M452" s="43"/>
      <c r="N452" s="43"/>
      <c r="O452" s="43"/>
      <c r="P452" s="43"/>
      <c r="Q452" s="43"/>
      <c r="R452" s="43"/>
      <c r="S452" s="43"/>
    </row>
    <row r="453" spans="1:19" s="14" customFormat="1" ht="15.95" customHeight="1" x14ac:dyDescent="0.25">
      <c r="D453" s="43"/>
      <c r="E453" s="39"/>
      <c r="F453" s="39"/>
      <c r="G453" s="40"/>
      <c r="H453" s="39"/>
      <c r="I453" s="43"/>
    </row>
    <row r="454" spans="1:19" s="14" customFormat="1" ht="15.95" customHeight="1" x14ac:dyDescent="0.25">
      <c r="C454" s="64" t="s">
        <v>21</v>
      </c>
      <c r="D454" s="43"/>
      <c r="E454" s="39"/>
      <c r="F454" s="39"/>
      <c r="G454" s="40"/>
      <c r="H454" s="39"/>
      <c r="I454" s="43"/>
    </row>
    <row r="455" spans="1:19" s="14" customFormat="1" ht="15.95" customHeight="1" x14ac:dyDescent="0.25">
      <c r="C455" s="16" t="s">
        <v>325</v>
      </c>
      <c r="D455" s="16"/>
      <c r="E455" s="43"/>
      <c r="F455" s="67"/>
      <c r="G455" s="40"/>
      <c r="H455" s="39"/>
      <c r="I455" s="43"/>
    </row>
    <row r="456" spans="1:19" s="14" customFormat="1" ht="15.95" customHeight="1" x14ac:dyDescent="0.25">
      <c r="I456" s="43"/>
      <c r="M456" s="43"/>
      <c r="N456" s="43"/>
      <c r="O456" s="43"/>
      <c r="P456" s="43"/>
      <c r="Q456" s="43"/>
      <c r="R456" s="43"/>
      <c r="S456" s="43"/>
    </row>
    <row r="457" spans="1:19" s="14" customFormat="1" ht="15.95" customHeight="1" x14ac:dyDescent="0.25">
      <c r="C457" s="16" t="s">
        <v>326</v>
      </c>
      <c r="D457" s="16"/>
      <c r="G457" s="40"/>
      <c r="H457" s="39"/>
      <c r="I457" s="43"/>
      <c r="J457" s="41">
        <f>$L$397</f>
        <v>51.194293413812765</v>
      </c>
      <c r="K457" s="66"/>
      <c r="M457" s="43"/>
      <c r="N457" s="43"/>
      <c r="O457" s="43"/>
      <c r="P457" s="43"/>
      <c r="Q457" s="43"/>
      <c r="R457" s="43"/>
      <c r="S457" s="43"/>
    </row>
    <row r="458" spans="1:19" s="14" customFormat="1" ht="15.95" customHeight="1" x14ac:dyDescent="0.25">
      <c r="C458" s="83"/>
      <c r="D458" s="83"/>
      <c r="E458" s="43"/>
    </row>
    <row r="459" spans="1:19" s="14" customFormat="1" ht="15.95" customHeight="1" x14ac:dyDescent="0.25">
      <c r="B459" s="14" t="s">
        <v>88</v>
      </c>
      <c r="C459" s="83"/>
      <c r="D459" s="83"/>
      <c r="E459" s="41">
        <f>$BQ$397</f>
        <v>102.38858682762553</v>
      </c>
      <c r="F459" s="67" t="s">
        <v>218</v>
      </c>
      <c r="J459" s="41">
        <f>$BO$397</f>
        <v>102.38858682762553</v>
      </c>
      <c r="K459" s="83"/>
      <c r="L459" s="41">
        <f>$H$397</f>
        <v>51.194293413812765</v>
      </c>
      <c r="N459" s="41">
        <f>$L$397</f>
        <v>51.194293413812765</v>
      </c>
    </row>
    <row r="460" spans="1:19" s="14" customFormat="1" ht="15.95" customHeight="1" x14ac:dyDescent="0.25">
      <c r="C460" s="83"/>
      <c r="D460" s="83"/>
      <c r="E460" s="43"/>
      <c r="K460" s="83"/>
      <c r="L460" s="65" t="s">
        <v>220</v>
      </c>
      <c r="N460" s="65" t="s">
        <v>221</v>
      </c>
    </row>
    <row r="461" spans="1:19" s="14" customFormat="1" ht="15.95" customHeight="1" x14ac:dyDescent="0.25">
      <c r="B461" s="14" t="s">
        <v>74</v>
      </c>
    </row>
    <row r="462" spans="1:19" s="14" customFormat="1" ht="15.95" customHeight="1" x14ac:dyDescent="0.25"/>
    <row r="463" spans="1:19" s="31" customFormat="1" ht="24.95" customHeight="1" x14ac:dyDescent="0.25">
      <c r="A463" s="111" t="s">
        <v>387</v>
      </c>
      <c r="B463" s="32"/>
    </row>
    <row r="464" spans="1:19" s="14" customFormat="1" ht="15.95" customHeight="1" x14ac:dyDescent="0.25">
      <c r="B464" s="14" t="s">
        <v>358</v>
      </c>
    </row>
    <row r="465" spans="2:9" s="14" customFormat="1" ht="15.95" customHeight="1" x14ac:dyDescent="0.25">
      <c r="B465" s="14" t="s">
        <v>349</v>
      </c>
    </row>
    <row r="466" spans="2:9" s="14" customFormat="1" ht="15.95" customHeight="1" x14ac:dyDescent="0.25"/>
    <row r="467" spans="2:9" s="14" customFormat="1" ht="24.95" customHeight="1" x14ac:dyDescent="0.25">
      <c r="B467" s="115" t="s">
        <v>267</v>
      </c>
      <c r="G467" s="1"/>
      <c r="H467" s="1"/>
      <c r="I467" s="1"/>
    </row>
    <row r="468" spans="2:9" s="14" customFormat="1" ht="15.95" customHeight="1" x14ac:dyDescent="0.25">
      <c r="B468" s="82" t="s">
        <v>11</v>
      </c>
      <c r="C468" s="82" t="s">
        <v>12</v>
      </c>
      <c r="D468" s="82" t="s">
        <v>13</v>
      </c>
      <c r="E468" s="82" t="s">
        <v>19</v>
      </c>
      <c r="F468" s="82" t="s">
        <v>173</v>
      </c>
    </row>
    <row r="469" spans="2:9" s="14" customFormat="1" ht="15.95" customHeight="1" x14ac:dyDescent="0.25">
      <c r="B469" s="80" t="s">
        <v>269</v>
      </c>
      <c r="C469" s="41">
        <f>$C$31</f>
        <v>1029.6276395531263</v>
      </c>
      <c r="D469" s="42">
        <f>$C$31*$E$20</f>
        <v>15444.414593296895</v>
      </c>
      <c r="E469" s="42">
        <f>$E$18</f>
        <v>10000</v>
      </c>
      <c r="F469" s="42">
        <f>$F$59</f>
        <v>5444.414593296895</v>
      </c>
    </row>
    <row r="470" spans="2:9" s="14" customFormat="1" ht="15.95" customHeight="1" x14ac:dyDescent="0.25">
      <c r="B470" s="80" t="s">
        <v>268</v>
      </c>
      <c r="C470" s="41">
        <f>$C$35</f>
        <v>955.62681039117183</v>
      </c>
      <c r="D470" s="42">
        <f>$C$35*$E$20</f>
        <v>14334.402155867578</v>
      </c>
      <c r="E470" s="42">
        <f>$E$18</f>
        <v>10000</v>
      </c>
      <c r="F470" s="42">
        <f>$F$60</f>
        <v>4334.4021558675777</v>
      </c>
    </row>
    <row r="471" spans="2:9" s="14" customFormat="1" ht="15.95" customHeight="1" x14ac:dyDescent="0.25">
      <c r="B471" s="52"/>
      <c r="C471" s="46"/>
      <c r="D471" s="46"/>
      <c r="E471" s="46"/>
    </row>
    <row r="472" spans="2:9" s="14" customFormat="1" ht="15.95" customHeight="1" x14ac:dyDescent="0.25">
      <c r="B472" s="52"/>
      <c r="C472" s="46"/>
      <c r="D472" s="46"/>
      <c r="E472" s="46"/>
    </row>
    <row r="473" spans="2:9" s="14" customFormat="1" ht="15.95" customHeight="1" x14ac:dyDescent="0.25">
      <c r="B473" s="25" t="s">
        <v>357</v>
      </c>
    </row>
    <row r="474" spans="2:9" s="14" customFormat="1" ht="15.95" customHeight="1" x14ac:dyDescent="0.25">
      <c r="B474" s="14" t="s">
        <v>194</v>
      </c>
    </row>
    <row r="475" spans="2:9" s="14" customFormat="1" ht="15.95" customHeight="1" x14ac:dyDescent="0.25"/>
    <row r="476" spans="2:9" s="14" customFormat="1" ht="24.95" customHeight="1" x14ac:dyDescent="0.25">
      <c r="B476" s="115" t="s">
        <v>164</v>
      </c>
      <c r="G476" s="1"/>
      <c r="H476" s="1"/>
      <c r="I476" s="1"/>
    </row>
    <row r="477" spans="2:9" s="14" customFormat="1" ht="15.95" customHeight="1" x14ac:dyDescent="0.25">
      <c r="B477" s="173" t="s">
        <v>11</v>
      </c>
      <c r="C477" s="173" t="s">
        <v>12</v>
      </c>
      <c r="D477" s="173" t="s">
        <v>13</v>
      </c>
      <c r="E477" s="173" t="s">
        <v>19</v>
      </c>
      <c r="F477" s="187" t="s">
        <v>25</v>
      </c>
      <c r="G477" s="189"/>
      <c r="H477" s="188"/>
    </row>
    <row r="478" spans="2:9" s="14" customFormat="1" ht="15.95" customHeight="1" x14ac:dyDescent="0.25">
      <c r="B478" s="174"/>
      <c r="C478" s="174"/>
      <c r="D478" s="174"/>
      <c r="E478" s="174"/>
      <c r="F478" s="82" t="s">
        <v>20</v>
      </c>
      <c r="G478" s="82" t="s">
        <v>21</v>
      </c>
      <c r="H478" s="82" t="s">
        <v>57</v>
      </c>
    </row>
    <row r="479" spans="2:9" s="14" customFormat="1" ht="15.95" customHeight="1" x14ac:dyDescent="0.25">
      <c r="B479" s="80" t="s">
        <v>269</v>
      </c>
      <c r="C479" s="41">
        <f>$C$31</f>
        <v>1029.6276395531263</v>
      </c>
      <c r="D479" s="42">
        <f>$C$31*$E$20</f>
        <v>15444.414593296895</v>
      </c>
      <c r="E479" s="42">
        <f>$E$18</f>
        <v>10000</v>
      </c>
      <c r="F479" s="42">
        <f>BO336</f>
        <v>4155.5854067030868</v>
      </c>
      <c r="G479" s="42">
        <f>BP336</f>
        <v>1288.8291865938108</v>
      </c>
      <c r="H479" s="42">
        <f>$F$59</f>
        <v>5444.414593296895</v>
      </c>
    </row>
    <row r="480" spans="2:9" s="14" customFormat="1" ht="15.95" customHeight="1" x14ac:dyDescent="0.25">
      <c r="B480" s="80" t="s">
        <v>268</v>
      </c>
      <c r="C480" s="41">
        <f>$C$35</f>
        <v>955.62681039117183</v>
      </c>
      <c r="D480" s="42">
        <f>$C$35*$E$20</f>
        <v>14334.402155867578</v>
      </c>
      <c r="E480" s="42">
        <f>$E$18</f>
        <v>10000</v>
      </c>
      <c r="F480" s="42">
        <f>BO411</f>
        <v>4334.4021558675768</v>
      </c>
      <c r="G480" s="42">
        <f>BP411</f>
        <v>0</v>
      </c>
      <c r="H480" s="42">
        <f>$F$60</f>
        <v>4334.4021558675777</v>
      </c>
    </row>
    <row r="481" spans="2:5" s="14" customFormat="1" ht="15.95" customHeight="1" x14ac:dyDescent="0.25">
      <c r="B481" s="52"/>
      <c r="C481" s="46"/>
      <c r="D481" s="46"/>
      <c r="E481" s="46"/>
    </row>
    <row r="482" spans="2:5" s="14" customFormat="1" ht="15.95" customHeight="1" x14ac:dyDescent="0.25">
      <c r="B482" s="25" t="s">
        <v>377</v>
      </c>
    </row>
    <row r="483" spans="2:5" s="14" customFormat="1" ht="15.95" customHeight="1" x14ac:dyDescent="0.25">
      <c r="B483" s="25" t="s">
        <v>242</v>
      </c>
    </row>
    <row r="484" spans="2:5" ht="15.95" customHeight="1" x14ac:dyDescent="0.25"/>
    <row r="485" spans="2:5" s="14" customFormat="1" ht="20.25" customHeight="1" x14ac:dyDescent="0.25">
      <c r="B485" s="25"/>
      <c r="C485" s="124">
        <f>$G$479</f>
        <v>1288.8291865938108</v>
      </c>
    </row>
    <row r="486" spans="2:5" s="14" customFormat="1" ht="15.95" customHeight="1" x14ac:dyDescent="0.25"/>
    <row r="487" spans="2:5" ht="15.95" customHeight="1" x14ac:dyDescent="0.25">
      <c r="B487" s="25" t="s">
        <v>378</v>
      </c>
    </row>
    <row r="488" spans="2:5" ht="15.95" customHeight="1" x14ac:dyDescent="0.25">
      <c r="B488" s="25" t="s">
        <v>327</v>
      </c>
    </row>
    <row r="489" spans="2:5" ht="15.95" customHeight="1" x14ac:dyDescent="0.25"/>
    <row r="490" spans="2:5" ht="20.25" customHeight="1" x14ac:dyDescent="0.25">
      <c r="C490" s="124">
        <f>$G$480</f>
        <v>0</v>
      </c>
    </row>
    <row r="491" spans="2:5" ht="15.95" customHeight="1" x14ac:dyDescent="0.25"/>
    <row r="492" spans="2:5" ht="15.95" customHeight="1" x14ac:dyDescent="0.25"/>
    <row r="493" spans="2:5" ht="15.95" customHeight="1" x14ac:dyDescent="0.25"/>
    <row r="494" spans="2:5" ht="15.95" customHeight="1" x14ac:dyDescent="0.25"/>
    <row r="495" spans="2:5" ht="15.95" customHeight="1" x14ac:dyDescent="0.25"/>
    <row r="496" spans="2:5" ht="15.95" customHeight="1" x14ac:dyDescent="0.25"/>
    <row r="497" ht="15.95" customHeight="1" x14ac:dyDescent="0.25"/>
    <row r="498" ht="15.95" customHeight="1" x14ac:dyDescent="0.25"/>
    <row r="499" ht="15.95" customHeight="1" x14ac:dyDescent="0.25"/>
    <row r="500" ht="15.95" customHeight="1" x14ac:dyDescent="0.25"/>
    <row r="501" ht="15.95" customHeight="1" x14ac:dyDescent="0.25"/>
    <row r="502" ht="15.95" customHeight="1" x14ac:dyDescent="0.25"/>
    <row r="503" ht="15.95" customHeight="1" x14ac:dyDescent="0.25"/>
    <row r="504" ht="15.95" customHeight="1" x14ac:dyDescent="0.25"/>
    <row r="505" ht="15.95" customHeight="1" x14ac:dyDescent="0.25"/>
    <row r="506" ht="15.95" customHeight="1" x14ac:dyDescent="0.25"/>
    <row r="507" ht="15.95" customHeight="1" x14ac:dyDescent="0.25"/>
  </sheetData>
  <sheetProtection password="C6BE" sheet="1" objects="1" scenarios="1" formatColumns="0"/>
  <mergeCells count="254">
    <mergeCell ref="B299:F302"/>
    <mergeCell ref="BK394:BK395"/>
    <mergeCell ref="BL394:BL395"/>
    <mergeCell ref="BM394:BM395"/>
    <mergeCell ref="BN394:BN395"/>
    <mergeCell ref="C436:D436"/>
    <mergeCell ref="C439:D439"/>
    <mergeCell ref="C446:D446"/>
    <mergeCell ref="C451:D451"/>
    <mergeCell ref="BB394:BB395"/>
    <mergeCell ref="BC394:BC395"/>
    <mergeCell ref="BD394:BD395"/>
    <mergeCell ref="BE394:BE395"/>
    <mergeCell ref="BF394:BF395"/>
    <mergeCell ref="BG394:BG395"/>
    <mergeCell ref="BH394:BH395"/>
    <mergeCell ref="BI394:BI395"/>
    <mergeCell ref="BJ394:BJ395"/>
    <mergeCell ref="AS394:AS395"/>
    <mergeCell ref="AT394:AT395"/>
    <mergeCell ref="AU394:AU395"/>
    <mergeCell ref="AV394:AV395"/>
    <mergeCell ref="AW394:AW395"/>
    <mergeCell ref="BA394:BA395"/>
    <mergeCell ref="AD394:AD395"/>
    <mergeCell ref="AE394:AE395"/>
    <mergeCell ref="AF394:AF395"/>
    <mergeCell ref="AG394:AG395"/>
    <mergeCell ref="AH394:AH395"/>
    <mergeCell ref="AI394:AI395"/>
    <mergeCell ref="AX394:AX395"/>
    <mergeCell ref="AY394:AY395"/>
    <mergeCell ref="AZ394:AZ395"/>
    <mergeCell ref="AJ394:AJ395"/>
    <mergeCell ref="AK394:AK395"/>
    <mergeCell ref="AL394:AL395"/>
    <mergeCell ref="AM394:AM395"/>
    <mergeCell ref="AN394:AN395"/>
    <mergeCell ref="AO394:AO395"/>
    <mergeCell ref="AP394:AP395"/>
    <mergeCell ref="AQ394:AQ395"/>
    <mergeCell ref="AR394:AR395"/>
    <mergeCell ref="U394:U395"/>
    <mergeCell ref="V394:V395"/>
    <mergeCell ref="W394:W395"/>
    <mergeCell ref="X394:X395"/>
    <mergeCell ref="Y394:Y395"/>
    <mergeCell ref="Z394:Z395"/>
    <mergeCell ref="AA394:AA395"/>
    <mergeCell ref="AB394:AB395"/>
    <mergeCell ref="AC394:AC395"/>
    <mergeCell ref="AI393:AL393"/>
    <mergeCell ref="AM393:AP393"/>
    <mergeCell ref="AQ393:AT393"/>
    <mergeCell ref="AU393:AX393"/>
    <mergeCell ref="AY393:BB393"/>
    <mergeCell ref="BC393:BF393"/>
    <mergeCell ref="BG393:BJ393"/>
    <mergeCell ref="BK393:BN393"/>
    <mergeCell ref="BO393:BQ393"/>
    <mergeCell ref="K393:N393"/>
    <mergeCell ref="O393:R393"/>
    <mergeCell ref="S393:V393"/>
    <mergeCell ref="W393:Z393"/>
    <mergeCell ref="AA393:AD393"/>
    <mergeCell ref="AE393:AH393"/>
    <mergeCell ref="C394:C395"/>
    <mergeCell ref="D394:D395"/>
    <mergeCell ref="E394:E395"/>
    <mergeCell ref="F394:F395"/>
    <mergeCell ref="G394:G395"/>
    <mergeCell ref="H394:H395"/>
    <mergeCell ref="I394:I395"/>
    <mergeCell ref="J394:J395"/>
    <mergeCell ref="K394:K395"/>
    <mergeCell ref="L394:L395"/>
    <mergeCell ref="M394:M395"/>
    <mergeCell ref="N394:N395"/>
    <mergeCell ref="O394:O395"/>
    <mergeCell ref="P394:P395"/>
    <mergeCell ref="Q394:Q395"/>
    <mergeCell ref="R394:R395"/>
    <mergeCell ref="S394:S395"/>
    <mergeCell ref="T394:T395"/>
    <mergeCell ref="B43:C43"/>
    <mergeCell ref="B44:C44"/>
    <mergeCell ref="B45:C45"/>
    <mergeCell ref="B46:C46"/>
    <mergeCell ref="B18:C18"/>
    <mergeCell ref="B19:C19"/>
    <mergeCell ref="B20:C20"/>
    <mergeCell ref="B42:C42"/>
    <mergeCell ref="D31:J32"/>
    <mergeCell ref="D35:J36"/>
    <mergeCell ref="C31:C32"/>
    <mergeCell ref="C35:C36"/>
    <mergeCell ref="B31:B32"/>
    <mergeCell ref="B35:B36"/>
    <mergeCell ref="B47:C47"/>
    <mergeCell ref="B48:C48"/>
    <mergeCell ref="C78:F78"/>
    <mergeCell ref="B78:B79"/>
    <mergeCell ref="B99:B100"/>
    <mergeCell ref="C99:F99"/>
    <mergeCell ref="B132:B134"/>
    <mergeCell ref="G133:H133"/>
    <mergeCell ref="C132:F133"/>
    <mergeCell ref="I133:J133"/>
    <mergeCell ref="K133:L133"/>
    <mergeCell ref="M133:N133"/>
    <mergeCell ref="O133:P133"/>
    <mergeCell ref="Q133:R133"/>
    <mergeCell ref="S133:T133"/>
    <mergeCell ref="U133:V133"/>
    <mergeCell ref="W133:X133"/>
    <mergeCell ref="Y133:Z133"/>
    <mergeCell ref="AA133:AB133"/>
    <mergeCell ref="AC133:AD133"/>
    <mergeCell ref="AE133:AF133"/>
    <mergeCell ref="AG133:AH133"/>
    <mergeCell ref="AI133:AJ133"/>
    <mergeCell ref="AK133:AK134"/>
    <mergeCell ref="G132:AK132"/>
    <mergeCell ref="B191:B193"/>
    <mergeCell ref="G191:AK191"/>
    <mergeCell ref="G192:H192"/>
    <mergeCell ref="I192:J192"/>
    <mergeCell ref="K192:L192"/>
    <mergeCell ref="M192:N192"/>
    <mergeCell ref="O192:P192"/>
    <mergeCell ref="Q192:R192"/>
    <mergeCell ref="S192:T192"/>
    <mergeCell ref="U192:V192"/>
    <mergeCell ref="W192:X192"/>
    <mergeCell ref="Y192:Z192"/>
    <mergeCell ref="AA192:AB192"/>
    <mergeCell ref="AC192:AD192"/>
    <mergeCell ref="AE192:AF192"/>
    <mergeCell ref="AG192:AH192"/>
    <mergeCell ref="AI192:AJ192"/>
    <mergeCell ref="AK192:AK193"/>
    <mergeCell ref="C169:D169"/>
    <mergeCell ref="C177:D177"/>
    <mergeCell ref="C181:D181"/>
    <mergeCell ref="B261:B262"/>
    <mergeCell ref="C261:D261"/>
    <mergeCell ref="E261:F261"/>
    <mergeCell ref="B274:B275"/>
    <mergeCell ref="C274:D274"/>
    <mergeCell ref="E274:F274"/>
    <mergeCell ref="C227:D227"/>
    <mergeCell ref="C235:D235"/>
    <mergeCell ref="C239:D239"/>
    <mergeCell ref="C191:F192"/>
    <mergeCell ref="B251:F254"/>
    <mergeCell ref="BC318:BF318"/>
    <mergeCell ref="B287:B288"/>
    <mergeCell ref="C287:D287"/>
    <mergeCell ref="E287:F287"/>
    <mergeCell ref="B317:B320"/>
    <mergeCell ref="C317:F318"/>
    <mergeCell ref="G318:J318"/>
    <mergeCell ref="K318:N318"/>
    <mergeCell ref="O318:R318"/>
    <mergeCell ref="S318:V318"/>
    <mergeCell ref="W319:W320"/>
    <mergeCell ref="W318:Z318"/>
    <mergeCell ref="AA318:AD318"/>
    <mergeCell ref="AE318:AH318"/>
    <mergeCell ref="AI318:AL318"/>
    <mergeCell ref="AM318:AP318"/>
    <mergeCell ref="AQ318:AT318"/>
    <mergeCell ref="AU318:AX318"/>
    <mergeCell ref="AY318:BB318"/>
    <mergeCell ref="AF319:AF320"/>
    <mergeCell ref="AB319:AB320"/>
    <mergeCell ref="AC319:AC320"/>
    <mergeCell ref="AD319:AD320"/>
    <mergeCell ref="AE319:AE320"/>
    <mergeCell ref="BG318:BJ318"/>
    <mergeCell ref="BK318:BN318"/>
    <mergeCell ref="BO318:BQ318"/>
    <mergeCell ref="C319:C320"/>
    <mergeCell ref="D319:D320"/>
    <mergeCell ref="E319:E320"/>
    <mergeCell ref="F319:F320"/>
    <mergeCell ref="G319:G320"/>
    <mergeCell ref="H319:H320"/>
    <mergeCell ref="I319:I320"/>
    <mergeCell ref="J319:J320"/>
    <mergeCell ref="K319:K320"/>
    <mergeCell ref="L319:L320"/>
    <mergeCell ref="M319:M320"/>
    <mergeCell ref="N319:N320"/>
    <mergeCell ref="O319:O320"/>
    <mergeCell ref="P319:P320"/>
    <mergeCell ref="Q319:Q320"/>
    <mergeCell ref="R319:R320"/>
    <mergeCell ref="S319:S320"/>
    <mergeCell ref="T319:T320"/>
    <mergeCell ref="U319:U320"/>
    <mergeCell ref="V319:V320"/>
    <mergeCell ref="BM319:BM320"/>
    <mergeCell ref="C361:D361"/>
    <mergeCell ref="C364:D364"/>
    <mergeCell ref="AY319:AY320"/>
    <mergeCell ref="AZ319:AZ320"/>
    <mergeCell ref="BA319:BA320"/>
    <mergeCell ref="BB319:BB320"/>
    <mergeCell ref="BC319:BC320"/>
    <mergeCell ref="BD319:BD320"/>
    <mergeCell ref="BE319:BE320"/>
    <mergeCell ref="AP319:AP320"/>
    <mergeCell ref="AQ319:AQ320"/>
    <mergeCell ref="AR319:AR320"/>
    <mergeCell ref="AS319:AS320"/>
    <mergeCell ref="AT319:AT320"/>
    <mergeCell ref="AU319:AU320"/>
    <mergeCell ref="AV319:AV320"/>
    <mergeCell ref="AW319:AW320"/>
    <mergeCell ref="AX319:AX320"/>
    <mergeCell ref="AG319:AG320"/>
    <mergeCell ref="AH319:AH320"/>
    <mergeCell ref="X319:X320"/>
    <mergeCell ref="Y319:Y320"/>
    <mergeCell ref="Z319:Z320"/>
    <mergeCell ref="AA319:AA320"/>
    <mergeCell ref="BN319:BN320"/>
    <mergeCell ref="BF319:BF320"/>
    <mergeCell ref="BG319:BG320"/>
    <mergeCell ref="BH319:BH320"/>
    <mergeCell ref="BI319:BI320"/>
    <mergeCell ref="BJ319:BJ320"/>
    <mergeCell ref="BK319:BK320"/>
    <mergeCell ref="BL319:BL320"/>
    <mergeCell ref="AI319:AI320"/>
    <mergeCell ref="AJ319:AJ320"/>
    <mergeCell ref="AK319:AK320"/>
    <mergeCell ref="AL319:AL320"/>
    <mergeCell ref="AM319:AM320"/>
    <mergeCell ref="AN319:AN320"/>
    <mergeCell ref="AO319:AO320"/>
    <mergeCell ref="F477:H477"/>
    <mergeCell ref="E477:E478"/>
    <mergeCell ref="D477:D478"/>
    <mergeCell ref="C477:C478"/>
    <mergeCell ref="B477:B478"/>
    <mergeCell ref="C371:D371"/>
    <mergeCell ref="C376:D376"/>
    <mergeCell ref="C380:D380"/>
    <mergeCell ref="C383:D383"/>
    <mergeCell ref="B392:B395"/>
    <mergeCell ref="C392:F393"/>
    <mergeCell ref="G393:J393"/>
  </mergeCells>
  <hyperlinks>
    <hyperlink ref="C3" location="Cel_3.1" display="3.1) As cláusulas do contrato"/>
    <hyperlink ref="C4" location="Cel_3.2" display="3.2) Calcular o montante e o valor total de juros"/>
    <hyperlink ref="C5" location="Cel_3.3" display="3.3) O valor dos juros e de amortização em cada prestação"/>
    <hyperlink ref="C6" location="Cel_3.4" display="3.4) Identificar a distribuição, mês a mês, do valor de juros de cada prestação"/>
    <hyperlink ref="C7" location="Cel_3.5" display="3.5) Os conceitos de valor de juros compostos, valor de juros lineares e valor de juros sobre juros"/>
    <hyperlink ref="C8" location="Cel_3.6" display="3.6) Os juros lineares e os juros sobre juros em cada mês da prestação"/>
    <hyperlink ref="C9" location="Cel_3.7" display="3.7) Os valores básicos do contrato, detalhados por juros lineares e juros sobre juros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46"/>
  <sheetViews>
    <sheetView zoomScale="80" zoomScaleNormal="80" workbookViewId="0">
      <selection activeCell="A2" sqref="A2"/>
    </sheetView>
  </sheetViews>
  <sheetFormatPr defaultRowHeight="15" x14ac:dyDescent="0.25"/>
  <cols>
    <col min="1" max="1" width="5.7109375" style="1" customWidth="1"/>
    <col min="2" max="2" width="13.7109375" style="1" customWidth="1"/>
    <col min="3" max="3" width="25.140625" style="1" customWidth="1"/>
    <col min="4" max="4" width="18.85546875" style="1" customWidth="1"/>
    <col min="5" max="5" width="16" style="1" customWidth="1"/>
    <col min="6" max="6" width="16.140625" style="1" customWidth="1"/>
    <col min="7" max="7" width="19.5703125" style="1" customWidth="1"/>
    <col min="8" max="8" width="19.7109375" style="1" customWidth="1"/>
    <col min="9" max="9" width="17" style="1" customWidth="1"/>
    <col min="10" max="10" width="13.140625" style="1" customWidth="1"/>
    <col min="11" max="11" width="16.140625" style="1" customWidth="1"/>
    <col min="12" max="12" width="7" style="1" customWidth="1"/>
    <col min="13" max="13" width="14.85546875" style="1" customWidth="1"/>
    <col min="14" max="14" width="16.28515625" style="1" customWidth="1"/>
    <col min="15" max="15" width="6.42578125" style="1" customWidth="1"/>
    <col min="16" max="16" width="24.5703125" style="1" customWidth="1"/>
    <col min="17" max="19" width="15.7109375" style="1" customWidth="1"/>
    <col min="20" max="20" width="16.42578125" style="1" customWidth="1"/>
    <col min="21" max="21" width="11.5703125" style="1" customWidth="1"/>
    <col min="22" max="23" width="16" style="1" customWidth="1"/>
    <col min="24" max="24" width="11.5703125" style="1" customWidth="1"/>
    <col min="25" max="25" width="10.140625" style="1" customWidth="1"/>
    <col min="26" max="27" width="13.42578125" style="1" customWidth="1"/>
    <col min="28" max="28" width="12.42578125" style="1" customWidth="1"/>
    <col min="29" max="31" width="11.85546875" style="1" customWidth="1"/>
    <col min="32" max="32" width="10.7109375" style="1" customWidth="1"/>
    <col min="33" max="33" width="10.85546875" style="1" customWidth="1"/>
    <col min="34" max="35" width="12.85546875" style="1" customWidth="1"/>
    <col min="36" max="36" width="11" style="1" customWidth="1"/>
    <col min="37" max="37" width="10.42578125" style="1" customWidth="1"/>
    <col min="38" max="39" width="13.42578125" style="1" customWidth="1"/>
    <col min="40" max="40" width="10.7109375" style="1" customWidth="1"/>
    <col min="41" max="41" width="10.5703125" style="1" customWidth="1"/>
    <col min="42" max="43" width="12.140625" style="1" customWidth="1"/>
    <col min="44" max="44" width="10.42578125" style="1" customWidth="1"/>
    <col min="45" max="45" width="11" style="1" customWidth="1"/>
    <col min="46" max="47" width="13" style="1" customWidth="1"/>
    <col min="48" max="48" width="10.5703125" style="1" customWidth="1"/>
    <col min="49" max="51" width="11.28515625" style="1" customWidth="1"/>
    <col min="52" max="52" width="11" style="1" customWidth="1"/>
    <col min="53" max="53" width="11.42578125" style="1" customWidth="1"/>
    <col min="54" max="55" width="13.28515625" style="1" customWidth="1"/>
    <col min="56" max="56" width="10.5703125" style="1" customWidth="1"/>
    <col min="57" max="57" width="10.28515625" style="1" customWidth="1"/>
    <col min="58" max="58" width="11.42578125" style="1" customWidth="1"/>
    <col min="59" max="59" width="12.7109375" style="1" customWidth="1"/>
    <col min="60" max="61" width="10.5703125" style="1" customWidth="1"/>
    <col min="62" max="63" width="12.85546875" style="1" customWidth="1"/>
    <col min="64" max="66" width="11.28515625" style="1" customWidth="1"/>
    <col min="67" max="67" width="13.85546875" style="1" customWidth="1"/>
    <col min="68" max="70" width="11.28515625" style="1" customWidth="1"/>
    <col min="71" max="71" width="13.5703125" style="1" customWidth="1"/>
    <col min="72" max="74" width="11.28515625" style="1" customWidth="1"/>
    <col min="75" max="75" width="13.42578125" style="1" customWidth="1"/>
    <col min="76" max="78" width="11.28515625" style="1" customWidth="1"/>
    <col min="79" max="79" width="14.140625" style="1" customWidth="1"/>
    <col min="80" max="82" width="11.28515625" style="1" customWidth="1"/>
    <col min="83" max="83" width="12.140625" style="1" customWidth="1"/>
    <col min="84" max="86" width="11.28515625" style="1" customWidth="1"/>
    <col min="87" max="87" width="12.85546875" style="1" customWidth="1"/>
    <col min="88" max="90" width="11.28515625" style="1" customWidth="1"/>
    <col min="91" max="91" width="12.5703125" style="1" customWidth="1"/>
    <col min="92" max="94" width="11.28515625" style="1" customWidth="1"/>
    <col min="95" max="95" width="13.42578125" style="1" customWidth="1"/>
    <col min="96" max="98" width="11.28515625" style="1" customWidth="1"/>
    <col min="99" max="99" width="14" style="1" customWidth="1"/>
    <col min="100" max="102" width="11.28515625" style="1" customWidth="1"/>
    <col min="103" max="103" width="15" style="1" customWidth="1"/>
    <col min="104" max="106" width="11.28515625" style="1" customWidth="1"/>
    <col min="107" max="107" width="14.28515625" style="1" customWidth="1"/>
    <col min="108" max="110" width="11.28515625" style="1" customWidth="1"/>
    <col min="111" max="111" width="12.42578125" style="1" customWidth="1"/>
    <col min="112" max="114" width="11.28515625" style="1" customWidth="1"/>
    <col min="115" max="115" width="13.28515625" style="1" customWidth="1"/>
    <col min="116" max="118" width="11.28515625" style="1" customWidth="1"/>
    <col min="119" max="119" width="13.140625" style="1" customWidth="1"/>
    <col min="120" max="122" width="11.28515625" style="1" customWidth="1"/>
    <col min="123" max="123" width="13.140625" style="1" customWidth="1"/>
    <col min="124" max="126" width="11.28515625" style="1" customWidth="1"/>
    <col min="127" max="127" width="13.42578125" style="1" customWidth="1"/>
    <col min="128" max="130" width="11.28515625" style="1" customWidth="1"/>
    <col min="131" max="131" width="13.140625" style="1" customWidth="1"/>
    <col min="132" max="134" width="11.28515625" style="1" customWidth="1"/>
    <col min="135" max="135" width="13.28515625" style="1" customWidth="1"/>
    <col min="136" max="138" width="11.28515625" style="1" customWidth="1"/>
    <col min="139" max="139" width="13.28515625" style="1" customWidth="1"/>
    <col min="140" max="142" width="11.28515625" style="1" customWidth="1"/>
    <col min="143" max="143" width="12.85546875" style="1" customWidth="1"/>
    <col min="144" max="146" width="11.28515625" style="1" customWidth="1"/>
    <col min="147" max="147" width="12.7109375" style="1" customWidth="1"/>
    <col min="148" max="150" width="11.28515625" style="1" customWidth="1"/>
    <col min="151" max="151" width="14.85546875" style="1" customWidth="1"/>
    <col min="152" max="152" width="13.42578125" style="1" customWidth="1"/>
    <col min="153" max="153" width="14.7109375" style="1" customWidth="1"/>
    <col min="154" max="16384" width="9.140625" style="1"/>
  </cols>
  <sheetData>
    <row r="1" spans="1:9" s="17" customFormat="1" ht="30" customHeight="1" x14ac:dyDescent="0.25">
      <c r="A1" s="110" t="s">
        <v>395</v>
      </c>
    </row>
    <row r="2" spans="1:9" s="14" customFormat="1" ht="15.95" customHeight="1" x14ac:dyDescent="0.25">
      <c r="C2" s="127" t="s">
        <v>400</v>
      </c>
    </row>
    <row r="3" spans="1:9" s="17" customFormat="1" ht="15.95" customHeight="1" x14ac:dyDescent="0.25">
      <c r="A3" s="110"/>
      <c r="C3" s="130" t="s">
        <v>193</v>
      </c>
    </row>
    <row r="4" spans="1:9" s="17" customFormat="1" ht="15.95" customHeight="1" x14ac:dyDescent="0.25">
      <c r="A4" s="110"/>
      <c r="C4" s="130" t="s">
        <v>195</v>
      </c>
    </row>
    <row r="5" spans="1:9" s="17" customFormat="1" ht="15.95" customHeight="1" x14ac:dyDescent="0.25">
      <c r="A5" s="110"/>
      <c r="C5" s="130" t="s">
        <v>396</v>
      </c>
    </row>
    <row r="6" spans="1:9" s="14" customFormat="1" ht="15.95" customHeight="1" x14ac:dyDescent="0.25"/>
    <row r="7" spans="1:9" s="30" customFormat="1" ht="24.95" customHeight="1" x14ac:dyDescent="0.25">
      <c r="A7" s="111" t="s">
        <v>193</v>
      </c>
    </row>
    <row r="8" spans="1:9" s="14" customFormat="1" ht="15.95" customHeight="1" x14ac:dyDescent="0.25">
      <c r="B8" s="14" t="s">
        <v>290</v>
      </c>
    </row>
    <row r="9" spans="1:9" s="14" customFormat="1" ht="15.95" customHeight="1" x14ac:dyDescent="0.25">
      <c r="B9" s="14" t="s">
        <v>139</v>
      </c>
    </row>
    <row r="10" spans="1:9" s="14" customFormat="1" ht="15.95" customHeight="1" x14ac:dyDescent="0.25">
      <c r="B10" s="14" t="s">
        <v>178</v>
      </c>
    </row>
    <row r="11" spans="1:9" s="14" customFormat="1" ht="15.95" customHeight="1" x14ac:dyDescent="0.25">
      <c r="B11" s="14" t="s">
        <v>140</v>
      </c>
    </row>
    <row r="12" spans="1:9" s="14" customFormat="1" ht="15.95" customHeight="1" x14ac:dyDescent="0.25"/>
    <row r="13" spans="1:9" s="14" customFormat="1" ht="15.95" customHeight="1" x14ac:dyDescent="0.25">
      <c r="B13" s="220" t="s">
        <v>366</v>
      </c>
      <c r="C13" s="221"/>
      <c r="D13" s="221"/>
      <c r="E13" s="221"/>
      <c r="F13" s="221"/>
      <c r="G13" s="222"/>
    </row>
    <row r="14" spans="1:9" s="14" customFormat="1" ht="15.95" customHeight="1" x14ac:dyDescent="0.25">
      <c r="B14" s="223"/>
      <c r="C14" s="224"/>
      <c r="D14" s="224"/>
      <c r="E14" s="224"/>
      <c r="F14" s="224"/>
      <c r="G14" s="225"/>
      <c r="I14" s="30"/>
    </row>
    <row r="15" spans="1:9" s="14" customFormat="1" ht="15.95" customHeight="1" x14ac:dyDescent="0.25">
      <c r="B15" s="226"/>
      <c r="C15" s="227"/>
      <c r="D15" s="227"/>
      <c r="E15" s="227"/>
      <c r="F15" s="227"/>
      <c r="G15" s="228"/>
    </row>
    <row r="16" spans="1:9" s="14" customFormat="1" ht="15.95" customHeight="1" x14ac:dyDescent="0.25"/>
    <row r="17" spans="2:22" ht="24.95" customHeight="1" x14ac:dyDescent="0.25">
      <c r="B17" s="113" t="s">
        <v>200</v>
      </c>
      <c r="C17" s="28"/>
      <c r="D17" s="13"/>
      <c r="E17" s="28"/>
      <c r="F17" s="28"/>
      <c r="G17" s="9"/>
      <c r="H17" s="12"/>
      <c r="I17" s="12"/>
      <c r="J17" s="14"/>
      <c r="K17" s="14"/>
      <c r="L17" s="14"/>
      <c r="M17" s="14"/>
      <c r="N17" s="14"/>
      <c r="O17" s="9"/>
      <c r="P17" s="12"/>
      <c r="Q17" s="12"/>
      <c r="R17" s="9"/>
      <c r="S17" s="9"/>
      <c r="T17" s="12"/>
      <c r="U17" s="12"/>
      <c r="V17" s="9"/>
    </row>
    <row r="18" spans="2:22" s="14" customFormat="1" ht="15.95" customHeight="1" x14ac:dyDescent="0.25"/>
    <row r="19" spans="2:22" ht="24.95" customHeight="1" x14ac:dyDescent="0.25">
      <c r="B19" s="115" t="s">
        <v>278</v>
      </c>
      <c r="C19" s="9"/>
      <c r="D19" s="9"/>
      <c r="E19" s="9"/>
      <c r="F19" s="9"/>
      <c r="G19" s="9"/>
      <c r="J19" s="14"/>
      <c r="K19" s="14"/>
      <c r="L19" s="14"/>
      <c r="M19" s="14"/>
      <c r="N19" s="14"/>
    </row>
    <row r="20" spans="2:22" s="14" customFormat="1" ht="20.100000000000001" customHeight="1" x14ac:dyDescent="0.25">
      <c r="B20" s="145" t="s">
        <v>15</v>
      </c>
      <c r="C20" s="149" t="s">
        <v>27</v>
      </c>
      <c r="D20" s="149"/>
      <c r="E20" s="149" t="s">
        <v>28</v>
      </c>
      <c r="F20" s="149"/>
      <c r="G20" s="149" t="s">
        <v>149</v>
      </c>
      <c r="H20" s="149"/>
    </row>
    <row r="21" spans="2:22" s="14" customFormat="1" ht="30" customHeight="1" x14ac:dyDescent="0.25">
      <c r="B21" s="145"/>
      <c r="C21" s="81" t="s">
        <v>19</v>
      </c>
      <c r="D21" s="81" t="s">
        <v>16</v>
      </c>
      <c r="E21" s="81" t="s">
        <v>19</v>
      </c>
      <c r="F21" s="81" t="s">
        <v>16</v>
      </c>
      <c r="G21" s="19" t="s">
        <v>119</v>
      </c>
      <c r="H21" s="19" t="s">
        <v>120</v>
      </c>
    </row>
    <row r="22" spans="2:22" s="14" customFormat="1" ht="15.95" customHeight="1" x14ac:dyDescent="0.25">
      <c r="B22" s="57">
        <v>100</v>
      </c>
      <c r="C22" s="42">
        <f>B22</f>
        <v>100</v>
      </c>
      <c r="D22" s="57">
        <f>C22*0.1</f>
        <v>10</v>
      </c>
      <c r="E22" s="42">
        <f>C22+D22</f>
        <v>110</v>
      </c>
      <c r="F22" s="42">
        <f>E22*0.1</f>
        <v>11</v>
      </c>
      <c r="G22" s="57">
        <f>D22+F22</f>
        <v>21</v>
      </c>
      <c r="H22" s="89">
        <f>G22/B22</f>
        <v>0.21</v>
      </c>
    </row>
    <row r="23" spans="2:22" s="14" customFormat="1" ht="15.95" customHeight="1" x14ac:dyDescent="0.25">
      <c r="D23" s="89">
        <f>D22/B22</f>
        <v>0.1</v>
      </c>
    </row>
    <row r="24" spans="2:22" s="14" customFormat="1" ht="15.95" customHeight="1" x14ac:dyDescent="0.25"/>
    <row r="25" spans="2:22" s="14" customFormat="1" ht="15.95" customHeight="1" x14ac:dyDescent="0.25">
      <c r="B25" s="16" t="s">
        <v>181</v>
      </c>
    </row>
    <row r="26" spans="2:22" s="14" customFormat="1" ht="15.95" customHeight="1" x14ac:dyDescent="0.25">
      <c r="B26" s="14" t="s">
        <v>141</v>
      </c>
    </row>
    <row r="27" spans="2:22" s="14" customFormat="1" ht="15.95" customHeight="1" x14ac:dyDescent="0.25">
      <c r="B27" s="14" t="s">
        <v>142</v>
      </c>
    </row>
    <row r="28" spans="2:22" s="14" customFormat="1" ht="15.95" customHeight="1" x14ac:dyDescent="0.25">
      <c r="B28" s="14" t="s">
        <v>143</v>
      </c>
    </row>
    <row r="29" spans="2:22" s="14" customFormat="1" ht="15.95" customHeight="1" x14ac:dyDescent="0.25">
      <c r="B29" s="14" t="s">
        <v>165</v>
      </c>
    </row>
    <row r="30" spans="2:22" s="14" customFormat="1" ht="15.95" customHeight="1" x14ac:dyDescent="0.25">
      <c r="B30" s="14" t="s">
        <v>148</v>
      </c>
    </row>
    <row r="31" spans="2:22" s="14" customFormat="1" ht="15.95" customHeight="1" x14ac:dyDescent="0.25"/>
    <row r="32" spans="2:22" ht="24.95" customHeight="1" x14ac:dyDescent="0.25">
      <c r="B32" s="113" t="s">
        <v>201</v>
      </c>
      <c r="C32" s="28"/>
      <c r="D32" s="13"/>
      <c r="E32" s="28"/>
      <c r="F32" s="28"/>
      <c r="G32" s="9"/>
      <c r="H32" s="12"/>
      <c r="I32" s="12"/>
      <c r="J32" s="9"/>
      <c r="K32" s="9"/>
      <c r="L32" s="12"/>
      <c r="M32" s="12"/>
      <c r="N32" s="9"/>
      <c r="O32" s="9"/>
      <c r="P32" s="12"/>
      <c r="Q32" s="12"/>
      <c r="R32" s="9"/>
      <c r="S32" s="9"/>
      <c r="T32" s="12"/>
      <c r="U32" s="12"/>
      <c r="V32" s="9"/>
    </row>
    <row r="33" spans="2:22" s="14" customFormat="1" ht="15.95" customHeight="1" x14ac:dyDescent="0.25"/>
    <row r="34" spans="2:22" ht="24.95" customHeight="1" x14ac:dyDescent="0.25">
      <c r="B34" s="115" t="s">
        <v>279</v>
      </c>
      <c r="D34" s="9"/>
      <c r="E34" s="9"/>
      <c r="F34" s="9"/>
      <c r="G34" s="9"/>
      <c r="H34" s="9"/>
      <c r="I34" s="9"/>
      <c r="J34" s="9"/>
      <c r="K34" s="9"/>
    </row>
    <row r="35" spans="2:22" s="14" customFormat="1" ht="20.100000000000001" customHeight="1" x14ac:dyDescent="0.25">
      <c r="B35" s="145" t="s">
        <v>15</v>
      </c>
      <c r="C35" s="149" t="s">
        <v>27</v>
      </c>
      <c r="D35" s="149"/>
      <c r="E35" s="149" t="s">
        <v>28</v>
      </c>
      <c r="F35" s="149"/>
      <c r="G35" s="149" t="s">
        <v>150</v>
      </c>
      <c r="H35" s="149"/>
      <c r="I35" s="16"/>
      <c r="J35" s="16"/>
      <c r="K35" s="16"/>
    </row>
    <row r="36" spans="2:22" s="14" customFormat="1" ht="33.75" customHeight="1" x14ac:dyDescent="0.25">
      <c r="B36" s="145"/>
      <c r="C36" s="81" t="s">
        <v>19</v>
      </c>
      <c r="D36" s="81" t="s">
        <v>16</v>
      </c>
      <c r="E36" s="81" t="s">
        <v>19</v>
      </c>
      <c r="F36" s="81" t="s">
        <v>16</v>
      </c>
      <c r="G36" s="19" t="s">
        <v>121</v>
      </c>
      <c r="H36" s="19" t="s">
        <v>122</v>
      </c>
      <c r="I36" s="16"/>
      <c r="J36" s="16"/>
      <c r="K36" s="16"/>
    </row>
    <row r="37" spans="2:22" s="14" customFormat="1" ht="15.95" customHeight="1" x14ac:dyDescent="0.25">
      <c r="B37" s="57">
        <v>100</v>
      </c>
      <c r="C37" s="42">
        <f>B37</f>
        <v>100</v>
      </c>
      <c r="D37" s="57">
        <f>C37*0.1</f>
        <v>10</v>
      </c>
      <c r="E37" s="61">
        <v>100</v>
      </c>
      <c r="F37" s="61">
        <f>E37*0.1</f>
        <v>10</v>
      </c>
      <c r="G37" s="57">
        <f>D37+F37</f>
        <v>20</v>
      </c>
      <c r="H37" s="89">
        <f>G37/B37</f>
        <v>0.2</v>
      </c>
      <c r="I37" s="16"/>
      <c r="J37" s="16"/>
      <c r="K37" s="16"/>
    </row>
    <row r="38" spans="2:22" s="14" customFormat="1" ht="15.95" customHeight="1" x14ac:dyDescent="0.25">
      <c r="C38" s="16"/>
      <c r="D38" s="89">
        <f>D37/B37</f>
        <v>0.1</v>
      </c>
      <c r="E38" s="16"/>
      <c r="F38" s="16"/>
      <c r="G38" s="16"/>
      <c r="H38" s="16"/>
      <c r="I38" s="16"/>
      <c r="J38" s="16"/>
      <c r="K38" s="16"/>
    </row>
    <row r="39" spans="2:22" s="14" customFormat="1" ht="15.95" customHeight="1" x14ac:dyDescent="0.25"/>
    <row r="40" spans="2:22" s="14" customFormat="1" ht="15.95" customHeight="1" x14ac:dyDescent="0.25">
      <c r="B40" s="16" t="s">
        <v>181</v>
      </c>
    </row>
    <row r="41" spans="2:22" s="14" customFormat="1" ht="15.95" customHeight="1" x14ac:dyDescent="0.25">
      <c r="B41" s="14" t="s">
        <v>141</v>
      </c>
    </row>
    <row r="42" spans="2:22" s="14" customFormat="1" ht="15.95" customHeight="1" x14ac:dyDescent="0.25">
      <c r="B42" s="14" t="s">
        <v>142</v>
      </c>
    </row>
    <row r="43" spans="2:22" s="14" customFormat="1" ht="15.95" customHeight="1" x14ac:dyDescent="0.25">
      <c r="B43" s="14" t="s">
        <v>143</v>
      </c>
    </row>
    <row r="44" spans="2:22" s="14" customFormat="1" ht="15.95" customHeight="1" x14ac:dyDescent="0.25">
      <c r="B44" s="14" t="s">
        <v>166</v>
      </c>
    </row>
    <row r="45" spans="2:22" s="14" customFormat="1" ht="15.95" customHeight="1" x14ac:dyDescent="0.25">
      <c r="B45" s="14" t="s">
        <v>179</v>
      </c>
    </row>
    <row r="46" spans="2:22" s="14" customFormat="1" ht="15.95" customHeight="1" x14ac:dyDescent="0.25">
      <c r="B46" s="14" t="s">
        <v>147</v>
      </c>
    </row>
    <row r="47" spans="2:22" s="14" customFormat="1" ht="15.95" customHeight="1" x14ac:dyDescent="0.25"/>
    <row r="48" spans="2:22" s="14" customFormat="1" ht="24.95" customHeight="1" x14ac:dyDescent="0.25">
      <c r="B48" s="113" t="s">
        <v>202</v>
      </c>
      <c r="C48" s="39"/>
      <c r="D48" s="43"/>
      <c r="E48" s="39"/>
      <c r="F48" s="39"/>
      <c r="G48" s="16"/>
      <c r="H48" s="44"/>
      <c r="I48" s="44"/>
      <c r="J48" s="16"/>
      <c r="K48" s="16"/>
      <c r="L48" s="44"/>
      <c r="M48" s="44"/>
      <c r="N48" s="16"/>
      <c r="O48" s="16"/>
      <c r="P48" s="44"/>
      <c r="Q48" s="44"/>
      <c r="R48" s="16"/>
      <c r="S48" s="16"/>
      <c r="T48" s="44"/>
      <c r="U48" s="44"/>
      <c r="V48" s="16"/>
    </row>
    <row r="49" spans="2:11" s="14" customFormat="1" ht="15.95" customHeight="1" x14ac:dyDescent="0.25"/>
    <row r="50" spans="2:11" ht="24.95" customHeight="1" x14ac:dyDescent="0.25">
      <c r="B50" s="115" t="s">
        <v>295</v>
      </c>
      <c r="D50" s="9"/>
      <c r="E50" s="9"/>
      <c r="F50" s="9"/>
      <c r="G50" s="9"/>
      <c r="H50" s="9"/>
      <c r="I50" s="9"/>
      <c r="J50" s="9"/>
      <c r="K50" s="9"/>
    </row>
    <row r="51" spans="2:11" s="14" customFormat="1" ht="20.100000000000001" customHeight="1" x14ac:dyDescent="0.25">
      <c r="B51" s="145" t="s">
        <v>15</v>
      </c>
      <c r="C51" s="149" t="s">
        <v>27</v>
      </c>
      <c r="D51" s="149"/>
      <c r="E51" s="149" t="s">
        <v>28</v>
      </c>
      <c r="F51" s="149"/>
      <c r="G51" s="149" t="s">
        <v>151</v>
      </c>
      <c r="H51" s="149"/>
      <c r="I51" s="16"/>
      <c r="J51" s="16"/>
      <c r="K51" s="16"/>
    </row>
    <row r="52" spans="2:11" s="14" customFormat="1" ht="30.75" customHeight="1" x14ac:dyDescent="0.25">
      <c r="B52" s="145"/>
      <c r="C52" s="81" t="s">
        <v>19</v>
      </c>
      <c r="D52" s="81" t="s">
        <v>16</v>
      </c>
      <c r="E52" s="81" t="s">
        <v>19</v>
      </c>
      <c r="F52" s="81" t="s">
        <v>16</v>
      </c>
      <c r="G52" s="19" t="s">
        <v>203</v>
      </c>
      <c r="H52" s="19" t="s">
        <v>204</v>
      </c>
      <c r="I52" s="16"/>
      <c r="J52" s="16"/>
      <c r="K52" s="16"/>
    </row>
    <row r="53" spans="2:11" s="14" customFormat="1" ht="15.95" customHeight="1" x14ac:dyDescent="0.25">
      <c r="B53" s="57">
        <v>100</v>
      </c>
      <c r="C53" s="42">
        <v>0</v>
      </c>
      <c r="D53" s="61">
        <v>0</v>
      </c>
      <c r="E53" s="61">
        <v>10</v>
      </c>
      <c r="F53" s="61">
        <f>E53*0.1</f>
        <v>1</v>
      </c>
      <c r="G53" s="57">
        <f>D53+F53</f>
        <v>1</v>
      </c>
      <c r="H53" s="89">
        <f>G53/B53</f>
        <v>0.01</v>
      </c>
      <c r="I53" s="16"/>
      <c r="J53" s="16"/>
      <c r="K53" s="16"/>
    </row>
    <row r="54" spans="2:11" s="14" customFormat="1" ht="15.95" customHeight="1" x14ac:dyDescent="0.25">
      <c r="C54" s="16"/>
      <c r="D54" s="16"/>
      <c r="E54" s="16"/>
      <c r="F54" s="16"/>
      <c r="G54" s="16"/>
      <c r="H54" s="16"/>
      <c r="I54" s="16"/>
      <c r="J54" s="16"/>
      <c r="K54" s="16"/>
    </row>
    <row r="55" spans="2:11" s="14" customFormat="1" ht="15.95" customHeight="1" x14ac:dyDescent="0.25">
      <c r="B55" s="16" t="s">
        <v>181</v>
      </c>
    </row>
    <row r="56" spans="2:11" s="14" customFormat="1" ht="15.95" customHeight="1" x14ac:dyDescent="0.25">
      <c r="B56" s="14" t="s">
        <v>240</v>
      </c>
    </row>
    <row r="57" spans="2:11" s="14" customFormat="1" ht="15.95" customHeight="1" x14ac:dyDescent="0.25">
      <c r="B57" s="14" t="s">
        <v>152</v>
      </c>
    </row>
    <row r="58" spans="2:11" s="14" customFormat="1" ht="15.95" customHeight="1" x14ac:dyDescent="0.25"/>
    <row r="59" spans="2:11" s="14" customFormat="1" ht="24.95" customHeight="1" x14ac:dyDescent="0.25">
      <c r="B59" s="113" t="s">
        <v>223</v>
      </c>
    </row>
    <row r="60" spans="2:11" s="14" customFormat="1" ht="15.95" customHeight="1" x14ac:dyDescent="0.25">
      <c r="B60" s="14" t="s">
        <v>153</v>
      </c>
    </row>
    <row r="61" spans="2:11" s="14" customFormat="1" ht="15.95" customHeight="1" x14ac:dyDescent="0.25">
      <c r="C61" s="14" t="s">
        <v>182</v>
      </c>
    </row>
    <row r="62" spans="2:11" s="14" customFormat="1" ht="15.95" customHeight="1" x14ac:dyDescent="0.25">
      <c r="B62" s="14" t="s">
        <v>144</v>
      </c>
    </row>
    <row r="63" spans="2:11" s="14" customFormat="1" ht="15.95" customHeight="1" x14ac:dyDescent="0.25">
      <c r="C63" s="14" t="s">
        <v>183</v>
      </c>
    </row>
    <row r="64" spans="2:11" s="14" customFormat="1" ht="15.95" customHeight="1" x14ac:dyDescent="0.25">
      <c r="B64" s="14" t="s">
        <v>232</v>
      </c>
    </row>
    <row r="65" spans="2:9" s="14" customFormat="1" ht="15.95" customHeight="1" x14ac:dyDescent="0.25">
      <c r="B65" s="14" t="s">
        <v>233</v>
      </c>
    </row>
    <row r="66" spans="2:9" s="14" customFormat="1" ht="15.95" customHeight="1" x14ac:dyDescent="0.25">
      <c r="C66" s="14" t="s">
        <v>235</v>
      </c>
    </row>
    <row r="67" spans="2:9" s="14" customFormat="1" ht="15.95" customHeight="1" x14ac:dyDescent="0.25">
      <c r="B67" s="14" t="s">
        <v>145</v>
      </c>
    </row>
    <row r="68" spans="2:9" s="14" customFormat="1" ht="15.95" customHeight="1" x14ac:dyDescent="0.25">
      <c r="C68" s="14" t="s">
        <v>184</v>
      </c>
    </row>
    <row r="69" spans="2:9" s="14" customFormat="1" ht="15.95" customHeight="1" x14ac:dyDescent="0.25">
      <c r="B69" s="14" t="s">
        <v>234</v>
      </c>
    </row>
    <row r="70" spans="2:9" s="14" customFormat="1" ht="15.95" customHeight="1" x14ac:dyDescent="0.25">
      <c r="B70" s="14" t="s">
        <v>233</v>
      </c>
    </row>
    <row r="71" spans="2:9" s="14" customFormat="1" ht="15.95" customHeight="1" x14ac:dyDescent="0.25">
      <c r="C71" s="14" t="s">
        <v>236</v>
      </c>
    </row>
    <row r="72" spans="2:9" s="14" customFormat="1" ht="15.95" customHeight="1" x14ac:dyDescent="0.25">
      <c r="B72" s="14" t="s">
        <v>146</v>
      </c>
    </row>
    <row r="73" spans="2:9" ht="15.95" customHeight="1" x14ac:dyDescent="0.25"/>
    <row r="74" spans="2:9" s="14" customFormat="1" ht="15.95" customHeight="1" x14ac:dyDescent="0.25">
      <c r="B74" s="211" t="s">
        <v>368</v>
      </c>
      <c r="C74" s="212"/>
      <c r="D74" s="212"/>
      <c r="E74" s="212"/>
      <c r="F74" s="212"/>
      <c r="G74" s="213"/>
    </row>
    <row r="75" spans="2:9" s="14" customFormat="1" ht="15.95" customHeight="1" x14ac:dyDescent="0.25">
      <c r="B75" s="214"/>
      <c r="C75" s="215"/>
      <c r="D75" s="215"/>
      <c r="E75" s="215"/>
      <c r="F75" s="215"/>
      <c r="G75" s="216"/>
      <c r="H75" s="123"/>
      <c r="I75" s="122"/>
    </row>
    <row r="76" spans="2:9" s="14" customFormat="1" ht="15.95" customHeight="1" x14ac:dyDescent="0.25">
      <c r="B76" s="214"/>
      <c r="C76" s="215"/>
      <c r="D76" s="215"/>
      <c r="E76" s="215"/>
      <c r="F76" s="215"/>
      <c r="G76" s="216"/>
      <c r="H76" s="123"/>
      <c r="I76" s="122"/>
    </row>
    <row r="77" spans="2:9" s="14" customFormat="1" ht="15.95" customHeight="1" x14ac:dyDescent="0.25">
      <c r="B77" s="214"/>
      <c r="C77" s="215"/>
      <c r="D77" s="215"/>
      <c r="E77" s="215"/>
      <c r="F77" s="215"/>
      <c r="G77" s="216"/>
      <c r="H77" s="123"/>
      <c r="I77" s="122"/>
    </row>
    <row r="78" spans="2:9" s="14" customFormat="1" ht="15.75" customHeight="1" x14ac:dyDescent="0.25">
      <c r="B78" s="214"/>
      <c r="C78" s="215"/>
      <c r="D78" s="215"/>
      <c r="E78" s="215"/>
      <c r="F78" s="215"/>
      <c r="G78" s="216"/>
      <c r="H78" s="123"/>
      <c r="I78" s="122"/>
    </row>
    <row r="79" spans="2:9" ht="15.95" customHeight="1" x14ac:dyDescent="0.25">
      <c r="B79" s="217"/>
      <c r="C79" s="218"/>
      <c r="D79" s="218"/>
      <c r="E79" s="218"/>
      <c r="F79" s="218"/>
      <c r="G79" s="219"/>
    </row>
    <row r="80" spans="2:9" s="14" customFormat="1" ht="15.95" customHeight="1" x14ac:dyDescent="0.25"/>
    <row r="81" spans="1:12" s="30" customFormat="1" ht="24.95" customHeight="1" x14ac:dyDescent="0.25">
      <c r="A81" s="111" t="s">
        <v>195</v>
      </c>
    </row>
    <row r="82" spans="1:12" s="17" customFormat="1" ht="15.95" customHeight="1" x14ac:dyDescent="0.25">
      <c r="A82" s="126"/>
      <c r="B82" s="17" t="s">
        <v>385</v>
      </c>
    </row>
    <row r="83" spans="1:12" ht="15.95" customHeight="1" x14ac:dyDescent="0.25">
      <c r="B83" s="1" t="s">
        <v>50</v>
      </c>
    </row>
    <row r="84" spans="1:12" ht="15.95" customHeight="1" x14ac:dyDescent="0.25">
      <c r="B84" s="1" t="s">
        <v>154</v>
      </c>
    </row>
    <row r="85" spans="1:12" ht="15.95" customHeight="1" x14ac:dyDescent="0.25">
      <c r="B85" s="1" t="s">
        <v>155</v>
      </c>
    </row>
    <row r="86" spans="1:12" ht="15.95" customHeight="1" x14ac:dyDescent="0.25"/>
    <row r="87" spans="1:12" ht="24.95" customHeight="1" x14ac:dyDescent="0.25">
      <c r="B87" s="113" t="s">
        <v>330</v>
      </c>
      <c r="C87" s="12"/>
      <c r="D87" s="12"/>
      <c r="E87" s="12"/>
      <c r="F87" s="11"/>
      <c r="L87" s="6"/>
    </row>
    <row r="88" spans="1:12" ht="15.95" customHeight="1" x14ac:dyDescent="0.25"/>
    <row r="89" spans="1:12" s="14" customFormat="1" ht="24.95" customHeight="1" x14ac:dyDescent="0.25">
      <c r="A89" s="88"/>
      <c r="C89" s="114" t="s">
        <v>237</v>
      </c>
    </row>
    <row r="90" spans="1:12" s="37" customFormat="1" ht="15.95" customHeight="1" x14ac:dyDescent="0.25">
      <c r="A90" s="15"/>
    </row>
    <row r="91" spans="1:12" s="14" customFormat="1" ht="24.95" customHeight="1" x14ac:dyDescent="0.25">
      <c r="C91" s="115" t="s">
        <v>328</v>
      </c>
    </row>
    <row r="92" spans="1:12" s="14" customFormat="1" ht="15.95" customHeight="1" x14ac:dyDescent="0.25">
      <c r="C92" s="176" t="s">
        <v>11</v>
      </c>
      <c r="D92" s="185"/>
      <c r="E92" s="82"/>
      <c r="F92" s="82" t="s">
        <v>261</v>
      </c>
      <c r="H92" s="30"/>
      <c r="I92" s="30"/>
      <c r="J92" s="30"/>
      <c r="K92" s="16"/>
    </row>
    <row r="93" spans="1:12" ht="15.95" customHeight="1" x14ac:dyDescent="0.25">
      <c r="C93" s="186" t="s">
        <v>2</v>
      </c>
      <c r="D93" s="186"/>
      <c r="E93" s="90" t="s">
        <v>3</v>
      </c>
      <c r="F93" s="91">
        <f>'Os juros sobre juros'!$E$44</f>
        <v>0.06</v>
      </c>
      <c r="G93" s="14"/>
    </row>
    <row r="94" spans="1:12" ht="15.95" customHeight="1" x14ac:dyDescent="0.25">
      <c r="C94" s="186" t="s">
        <v>7</v>
      </c>
      <c r="D94" s="186"/>
      <c r="E94" s="90" t="s">
        <v>8</v>
      </c>
      <c r="F94" s="91">
        <f>'Os juros sobre juros'!$E$47</f>
        <v>0.72</v>
      </c>
      <c r="G94" s="14"/>
    </row>
    <row r="95" spans="1:12" ht="15.95" customHeight="1" x14ac:dyDescent="0.25">
      <c r="C95" s="186" t="s">
        <v>9</v>
      </c>
      <c r="D95" s="186"/>
      <c r="E95" s="90" t="s">
        <v>10</v>
      </c>
      <c r="F95" s="91">
        <f>'Os juros sobre juros'!$E$48</f>
        <v>1.0121964718355518</v>
      </c>
      <c r="G95" s="14"/>
    </row>
    <row r="96" spans="1:12" s="14" customFormat="1" ht="15.95" customHeight="1" x14ac:dyDescent="0.25"/>
    <row r="97" spans="2:15" s="14" customFormat="1" ht="15.95" customHeight="1" x14ac:dyDescent="0.25">
      <c r="B97" s="14" t="s">
        <v>372</v>
      </c>
    </row>
    <row r="98" spans="2:15" s="14" customFormat="1" ht="15.95" customHeight="1" x14ac:dyDescent="0.25">
      <c r="B98" s="14" t="s">
        <v>373</v>
      </c>
    </row>
    <row r="99" spans="2:15" ht="15.95" customHeight="1" x14ac:dyDescent="0.25"/>
    <row r="100" spans="2:15" s="14" customFormat="1" ht="24.95" customHeight="1" x14ac:dyDescent="0.25">
      <c r="B100" s="115" t="s">
        <v>291</v>
      </c>
      <c r="I100" s="22"/>
    </row>
    <row r="101" spans="2:15" s="14" customFormat="1" ht="20.100000000000001" customHeight="1" x14ac:dyDescent="0.25">
      <c r="B101" s="144" t="s">
        <v>14</v>
      </c>
      <c r="C101" s="144" t="s">
        <v>12</v>
      </c>
      <c r="D101" s="144" t="s">
        <v>15</v>
      </c>
      <c r="E101" s="145" t="s">
        <v>62</v>
      </c>
      <c r="F101" s="145"/>
      <c r="G101" s="145" t="s">
        <v>89</v>
      </c>
      <c r="H101" s="145"/>
      <c r="J101" s="145" t="s">
        <v>20</v>
      </c>
      <c r="K101" s="145"/>
      <c r="M101" s="145" t="s">
        <v>90</v>
      </c>
      <c r="N101" s="145"/>
    </row>
    <row r="102" spans="2:15" s="14" customFormat="1" ht="33" customHeight="1" x14ac:dyDescent="0.25">
      <c r="B102" s="144"/>
      <c r="C102" s="144"/>
      <c r="D102" s="144"/>
      <c r="E102" s="81" t="s">
        <v>43</v>
      </c>
      <c r="F102" s="81" t="s">
        <v>61</v>
      </c>
      <c r="G102" s="81" t="s">
        <v>43</v>
      </c>
      <c r="H102" s="81" t="s">
        <v>61</v>
      </c>
      <c r="J102" s="81" t="s">
        <v>43</v>
      </c>
      <c r="K102" s="81" t="s">
        <v>61</v>
      </c>
      <c r="M102" s="81" t="s">
        <v>43</v>
      </c>
      <c r="N102" s="81" t="s">
        <v>61</v>
      </c>
    </row>
    <row r="103" spans="2:15" ht="21" customHeight="1" x14ac:dyDescent="0.25">
      <c r="B103" s="92">
        <f>'Os juros sobre juros'!$B$332</f>
        <v>12</v>
      </c>
      <c r="C103" s="2">
        <f>'Os juros sobre juros'!$C$332</f>
        <v>1029.6276395531263</v>
      </c>
      <c r="D103" s="93">
        <f>'Os juros sobre juros'!$D$332</f>
        <v>511.69339275000647</v>
      </c>
      <c r="E103" s="93">
        <f>'Os juros sobre juros'!$J$332</f>
        <v>30.701603565000386</v>
      </c>
      <c r="F103" s="94">
        <f>E103/D103</f>
        <v>0.06</v>
      </c>
      <c r="G103" s="93">
        <f>'Os juros sobre juros'!$E$332</f>
        <v>517.93424680311978</v>
      </c>
      <c r="H103" s="94">
        <f>G103/D103</f>
        <v>1.0121964718355516</v>
      </c>
      <c r="J103" s="93">
        <f>'Os juros sobre juros'!$BO$332</f>
        <v>368.41924278000459</v>
      </c>
      <c r="K103" s="94">
        <f>J103/D103</f>
        <v>0.71999999999999986</v>
      </c>
      <c r="M103" s="93">
        <f>'Os juros sobre juros'!$BP$332</f>
        <v>149.51500402311444</v>
      </c>
      <c r="N103" s="4">
        <f>M103/D103</f>
        <v>0.29219647183555031</v>
      </c>
    </row>
    <row r="104" spans="2:15" s="14" customFormat="1" ht="15.95" customHeight="1" x14ac:dyDescent="0.25">
      <c r="D104" s="178" t="s">
        <v>125</v>
      </c>
      <c r="E104" s="180" t="s">
        <v>124</v>
      </c>
      <c r="F104" s="181"/>
      <c r="G104" s="180" t="s">
        <v>48</v>
      </c>
      <c r="H104" s="181"/>
      <c r="J104" s="180" t="s">
        <v>49</v>
      </c>
      <c r="K104" s="181"/>
      <c r="M104" s="184" t="s">
        <v>47</v>
      </c>
      <c r="N104" s="184"/>
      <c r="O104" s="23"/>
    </row>
    <row r="105" spans="2:15" s="14" customFormat="1" ht="15.95" customHeight="1" x14ac:dyDescent="0.25">
      <c r="D105" s="179"/>
      <c r="E105" s="182"/>
      <c r="F105" s="183"/>
      <c r="G105" s="182"/>
      <c r="H105" s="183"/>
      <c r="J105" s="182"/>
      <c r="K105" s="183"/>
      <c r="M105" s="184"/>
      <c r="N105" s="184"/>
    </row>
    <row r="106" spans="2:15" s="14" customFormat="1" ht="15.95" customHeight="1" x14ac:dyDescent="0.25"/>
    <row r="107" spans="2:15" s="14" customFormat="1" ht="15.95" customHeight="1" x14ac:dyDescent="0.25">
      <c r="B107" s="14" t="s">
        <v>225</v>
      </c>
    </row>
    <row r="108" spans="2:15" s="14" customFormat="1" ht="15.95" customHeight="1" x14ac:dyDescent="0.25">
      <c r="C108" s="43"/>
      <c r="D108" s="50"/>
    </row>
    <row r="109" spans="2:15" s="14" customFormat="1" ht="15.95" customHeight="1" x14ac:dyDescent="0.25">
      <c r="C109" s="41">
        <f>$D$103</f>
        <v>511.69339275000647</v>
      </c>
      <c r="D109" s="49" t="s">
        <v>177</v>
      </c>
    </row>
    <row r="110" spans="2:15" s="14" customFormat="1" ht="15.95" customHeight="1" x14ac:dyDescent="0.25">
      <c r="C110" s="41">
        <f>$E$103</f>
        <v>30.701603565000386</v>
      </c>
      <c r="D110" s="49" t="s">
        <v>91</v>
      </c>
    </row>
    <row r="111" spans="2:15" s="14" customFormat="1" ht="15.95" customHeight="1" x14ac:dyDescent="0.25">
      <c r="C111" s="41">
        <f>$J$103</f>
        <v>368.41924278000459</v>
      </c>
      <c r="D111" s="50" t="s">
        <v>169</v>
      </c>
    </row>
    <row r="112" spans="2:15" s="14" customFormat="1" ht="15.95" customHeight="1" x14ac:dyDescent="0.25">
      <c r="C112" s="41">
        <f>$G$103</f>
        <v>517.93424680311978</v>
      </c>
      <c r="D112" s="49" t="s">
        <v>168</v>
      </c>
    </row>
    <row r="113" spans="2:15" s="14" customFormat="1" ht="15.95" customHeight="1" x14ac:dyDescent="0.25">
      <c r="C113" s="41">
        <f>$M$103</f>
        <v>149.51500402311444</v>
      </c>
      <c r="D113" s="50" t="s">
        <v>170</v>
      </c>
    </row>
    <row r="114" spans="2:15" s="14" customFormat="1" ht="15.95" customHeight="1" x14ac:dyDescent="0.25">
      <c r="C114" s="43"/>
      <c r="D114" s="50"/>
    </row>
    <row r="115" spans="2:15" s="14" customFormat="1" ht="24.95" customHeight="1" x14ac:dyDescent="0.25">
      <c r="B115" s="114" t="s">
        <v>238</v>
      </c>
      <c r="C115" s="43"/>
      <c r="D115" s="50"/>
    </row>
    <row r="116" spans="2:15" s="14" customFormat="1" ht="15.95" customHeight="1" x14ac:dyDescent="0.25">
      <c r="I116" s="65"/>
      <c r="K116" s="65"/>
      <c r="M116" s="65"/>
    </row>
    <row r="117" spans="2:15" s="14" customFormat="1" ht="15.95" customHeight="1" x14ac:dyDescent="0.25">
      <c r="B117" s="14" t="s">
        <v>245</v>
      </c>
      <c r="I117" s="41">
        <f>$E$103</f>
        <v>30.701603565000386</v>
      </c>
      <c r="K117" s="41">
        <f>$D$103</f>
        <v>511.69339275000647</v>
      </c>
      <c r="M117" s="94">
        <f>$F$103</f>
        <v>0.06</v>
      </c>
    </row>
    <row r="118" spans="2:15" s="14" customFormat="1" ht="15.95" customHeight="1" x14ac:dyDescent="0.25">
      <c r="B118" s="14" t="s">
        <v>180</v>
      </c>
      <c r="I118" s="65" t="s">
        <v>161</v>
      </c>
      <c r="K118" s="65" t="s">
        <v>157</v>
      </c>
      <c r="M118" s="65" t="s">
        <v>162</v>
      </c>
    </row>
    <row r="119" spans="2:15" s="14" customFormat="1" ht="15.95" customHeight="1" x14ac:dyDescent="0.25"/>
    <row r="120" spans="2:15" s="14" customFormat="1" ht="15.95" customHeight="1" x14ac:dyDescent="0.25">
      <c r="B120" s="14" t="s">
        <v>244</v>
      </c>
      <c r="I120" s="41">
        <f>$J$103</f>
        <v>368.41924278000459</v>
      </c>
      <c r="K120" s="41">
        <f>$D$103</f>
        <v>511.69339275000647</v>
      </c>
      <c r="M120" s="94">
        <f>$K$103</f>
        <v>0.71999999999999986</v>
      </c>
    </row>
    <row r="121" spans="2:15" s="14" customFormat="1" ht="15.95" customHeight="1" x14ac:dyDescent="0.25">
      <c r="I121" s="65" t="s">
        <v>159</v>
      </c>
      <c r="K121" s="65" t="s">
        <v>157</v>
      </c>
      <c r="M121" s="65" t="s">
        <v>160</v>
      </c>
    </row>
    <row r="122" spans="2:15" s="14" customFormat="1" ht="15.95" customHeight="1" x14ac:dyDescent="0.25"/>
    <row r="123" spans="2:15" s="14" customFormat="1" ht="15.95" customHeight="1" x14ac:dyDescent="0.25">
      <c r="B123" s="14" t="s">
        <v>243</v>
      </c>
      <c r="I123" s="41">
        <f>$G$103</f>
        <v>517.93424680311978</v>
      </c>
      <c r="K123" s="41">
        <f>$D$103</f>
        <v>511.69339275000647</v>
      </c>
      <c r="M123" s="94">
        <f>$H$103</f>
        <v>1.0121964718355516</v>
      </c>
    </row>
    <row r="124" spans="2:15" s="14" customFormat="1" ht="15.95" customHeight="1" x14ac:dyDescent="0.25">
      <c r="I124" s="65" t="s">
        <v>156</v>
      </c>
      <c r="K124" s="65" t="s">
        <v>157</v>
      </c>
      <c r="M124" s="65" t="s">
        <v>158</v>
      </c>
    </row>
    <row r="125" spans="2:15" s="14" customFormat="1" ht="24.95" customHeight="1" x14ac:dyDescent="0.25">
      <c r="B125" s="114" t="s">
        <v>239</v>
      </c>
      <c r="I125" s="65"/>
      <c r="K125" s="65"/>
      <c r="M125" s="65"/>
    </row>
    <row r="126" spans="2:15" s="14" customFormat="1" ht="15.95" customHeight="1" x14ac:dyDescent="0.25"/>
    <row r="127" spans="2:15" s="14" customFormat="1" ht="15.95" customHeight="1" x14ac:dyDescent="0.25">
      <c r="B127" s="14" t="s">
        <v>171</v>
      </c>
      <c r="I127" s="41">
        <f>$J$103</f>
        <v>368.41924278000459</v>
      </c>
      <c r="J127" s="49" t="s">
        <v>92</v>
      </c>
    </row>
    <row r="128" spans="2:15" s="14" customFormat="1" ht="15.95" customHeight="1" x14ac:dyDescent="0.25">
      <c r="B128" s="14" t="s">
        <v>97</v>
      </c>
      <c r="I128" s="41">
        <f>$E$103*12</f>
        <v>368.41924278000465</v>
      </c>
      <c r="J128" s="49" t="s">
        <v>222</v>
      </c>
      <c r="M128" s="41">
        <f>$E$103</f>
        <v>30.701603565000386</v>
      </c>
      <c r="O128" s="47">
        <v>12</v>
      </c>
    </row>
    <row r="129" spans="1:15" s="14" customFormat="1" ht="15.95" customHeight="1" x14ac:dyDescent="0.25"/>
    <row r="130" spans="1:15" s="14" customFormat="1" ht="15.95" customHeight="1" x14ac:dyDescent="0.25">
      <c r="B130" s="14" t="s">
        <v>172</v>
      </c>
      <c r="I130" s="41">
        <f>$G$103</f>
        <v>517.93424680311978</v>
      </c>
      <c r="J130" s="49" t="s">
        <v>93</v>
      </c>
    </row>
    <row r="131" spans="1:15" s="14" customFormat="1" ht="15.95" customHeight="1" x14ac:dyDescent="0.25">
      <c r="B131" s="14" t="s">
        <v>97</v>
      </c>
      <c r="I131" s="41">
        <f>$E$103*12</f>
        <v>368.41924278000465</v>
      </c>
      <c r="J131" s="49" t="s">
        <v>222</v>
      </c>
      <c r="M131" s="41">
        <f>$E$103</f>
        <v>30.701603565000386</v>
      </c>
      <c r="O131" s="47">
        <v>12</v>
      </c>
    </row>
    <row r="132" spans="1:15" s="14" customFormat="1" ht="15.95" customHeight="1" x14ac:dyDescent="0.25">
      <c r="I132" s="41">
        <f>I130-I131</f>
        <v>149.51500402311513</v>
      </c>
      <c r="J132" s="50" t="s">
        <v>94</v>
      </c>
    </row>
    <row r="133" spans="1:15" s="14" customFormat="1" ht="15.95" customHeight="1" x14ac:dyDescent="0.25"/>
    <row r="134" spans="1:15" s="14" customFormat="1" ht="15.95" customHeight="1" x14ac:dyDescent="0.25">
      <c r="B134" s="14" t="s">
        <v>95</v>
      </c>
      <c r="I134" s="41">
        <f>$M$103</f>
        <v>149.51500402311444</v>
      </c>
      <c r="J134" s="50" t="s">
        <v>96</v>
      </c>
    </row>
    <row r="135" spans="1:15" s="14" customFormat="1" ht="15.95" customHeight="1" x14ac:dyDescent="0.25">
      <c r="I135" s="43"/>
      <c r="J135" s="95"/>
    </row>
    <row r="136" spans="1:15" ht="24.95" customHeight="1" x14ac:dyDescent="0.25">
      <c r="B136" s="113" t="s">
        <v>332</v>
      </c>
      <c r="C136" s="12"/>
      <c r="D136" s="12"/>
      <c r="E136" s="12"/>
      <c r="F136" s="11"/>
      <c r="L136" s="6"/>
    </row>
    <row r="137" spans="1:15" ht="15.95" customHeight="1" x14ac:dyDescent="0.25"/>
    <row r="138" spans="1:15" s="14" customFormat="1" ht="24.95" customHeight="1" x14ac:dyDescent="0.25">
      <c r="A138" s="88"/>
      <c r="C138" s="114" t="s">
        <v>237</v>
      </c>
    </row>
    <row r="139" spans="1:15" s="37" customFormat="1" ht="15.95" customHeight="1" x14ac:dyDescent="0.25">
      <c r="A139" s="15"/>
    </row>
    <row r="140" spans="1:15" s="14" customFormat="1" ht="24.95" customHeight="1" x14ac:dyDescent="0.25">
      <c r="C140" s="115" t="s">
        <v>329</v>
      </c>
    </row>
    <row r="141" spans="1:15" s="14" customFormat="1" ht="15.95" customHeight="1" x14ac:dyDescent="0.25">
      <c r="C141" s="176" t="s">
        <v>11</v>
      </c>
      <c r="D141" s="185"/>
      <c r="E141" s="82"/>
      <c r="F141" s="84" t="s">
        <v>262</v>
      </c>
      <c r="H141" s="30"/>
      <c r="I141" s="30"/>
      <c r="J141" s="30"/>
      <c r="K141" s="16"/>
    </row>
    <row r="142" spans="1:15" ht="15.95" customHeight="1" x14ac:dyDescent="0.25">
      <c r="C142" s="186" t="s">
        <v>2</v>
      </c>
      <c r="D142" s="186"/>
      <c r="E142" s="90" t="s">
        <v>3</v>
      </c>
      <c r="F142" s="91">
        <f>'Os juros sobre juros'!$E$44</f>
        <v>0.06</v>
      </c>
    </row>
    <row r="143" spans="1:15" ht="15.95" customHeight="1" x14ac:dyDescent="0.25">
      <c r="C143" s="186" t="s">
        <v>7</v>
      </c>
      <c r="D143" s="186"/>
      <c r="E143" s="90" t="s">
        <v>8</v>
      </c>
      <c r="F143" s="91">
        <f>'Os juros sobre juros'!$F$47</f>
        <v>0.72</v>
      </c>
    </row>
    <row r="144" spans="1:15" ht="15.95" customHeight="1" x14ac:dyDescent="0.25">
      <c r="C144" s="186" t="s">
        <v>9</v>
      </c>
      <c r="D144" s="186"/>
      <c r="E144" s="90" t="s">
        <v>10</v>
      </c>
      <c r="F144" s="91">
        <f>'Os juros sobre juros'!$F$48</f>
        <v>0.72</v>
      </c>
    </row>
    <row r="145" spans="1:15" s="14" customFormat="1" ht="15.95" customHeight="1" x14ac:dyDescent="0.25"/>
    <row r="146" spans="1:15" s="14" customFormat="1" ht="15.95" customHeight="1" x14ac:dyDescent="0.25">
      <c r="B146" s="14" t="s">
        <v>371</v>
      </c>
    </row>
    <row r="147" spans="1:15" s="14" customFormat="1" ht="15.95" customHeight="1" x14ac:dyDescent="0.25">
      <c r="B147" s="14" t="s">
        <v>373</v>
      </c>
    </row>
    <row r="148" spans="1:15" s="14" customFormat="1" ht="15.95" customHeight="1" x14ac:dyDescent="0.25">
      <c r="A148" s="88"/>
    </row>
    <row r="149" spans="1:15" s="14" customFormat="1" ht="24.95" customHeight="1" x14ac:dyDescent="0.25">
      <c r="B149" s="115" t="s">
        <v>292</v>
      </c>
      <c r="I149" s="22"/>
    </row>
    <row r="150" spans="1:15" s="14" customFormat="1" ht="20.100000000000001" customHeight="1" x14ac:dyDescent="0.25">
      <c r="B150" s="144" t="s">
        <v>14</v>
      </c>
      <c r="C150" s="144" t="s">
        <v>12</v>
      </c>
      <c r="D150" s="144" t="s">
        <v>15</v>
      </c>
      <c r="E150" s="145" t="s">
        <v>62</v>
      </c>
      <c r="F150" s="145"/>
      <c r="G150" s="145" t="s">
        <v>89</v>
      </c>
      <c r="H150" s="145"/>
      <c r="J150" s="145" t="s">
        <v>20</v>
      </c>
      <c r="K150" s="145"/>
      <c r="M150" s="145" t="s">
        <v>90</v>
      </c>
      <c r="N150" s="145"/>
    </row>
    <row r="151" spans="1:15" s="14" customFormat="1" ht="33" customHeight="1" x14ac:dyDescent="0.25">
      <c r="B151" s="144"/>
      <c r="C151" s="144"/>
      <c r="D151" s="144"/>
      <c r="E151" s="81" t="s">
        <v>43</v>
      </c>
      <c r="F151" s="81" t="s">
        <v>61</v>
      </c>
      <c r="G151" s="81" t="s">
        <v>43</v>
      </c>
      <c r="H151" s="81" t="s">
        <v>61</v>
      </c>
      <c r="J151" s="81" t="s">
        <v>43</v>
      </c>
      <c r="K151" s="81" t="s">
        <v>61</v>
      </c>
      <c r="M151" s="81" t="s">
        <v>43</v>
      </c>
      <c r="N151" s="81" t="s">
        <v>61</v>
      </c>
    </row>
    <row r="152" spans="1:15" ht="21" customHeight="1" x14ac:dyDescent="0.25">
      <c r="B152" s="92">
        <f>'Os juros sobre juros'!$B$407</f>
        <v>12</v>
      </c>
      <c r="C152" s="2">
        <f>'Os juros sobre juros'!$C$407</f>
        <v>955.62681039117183</v>
      </c>
      <c r="D152" s="93">
        <f>'Os juros sobre juros'!$D$407</f>
        <v>555.59698278556505</v>
      </c>
      <c r="E152" s="93">
        <f>'Os juros sobre juros'!$J$407</f>
        <v>33.335818967133903</v>
      </c>
      <c r="F152" s="94">
        <f>E152/D152</f>
        <v>0.06</v>
      </c>
      <c r="G152" s="93">
        <f>'Os juros sobre juros'!$E$407</f>
        <v>400.02982760560678</v>
      </c>
      <c r="H152" s="94">
        <f>G152/D152</f>
        <v>0.71999999999999986</v>
      </c>
      <c r="J152" s="93">
        <f>'Os juros sobre juros'!$BO$407</f>
        <v>400.02982760560673</v>
      </c>
      <c r="K152" s="94">
        <f>J152/D152</f>
        <v>0.71999999999999986</v>
      </c>
      <c r="M152" s="93">
        <f>'Os juros sobre juros'!$BP$407</f>
        <v>0</v>
      </c>
      <c r="N152" s="4">
        <f>M152/D152</f>
        <v>0</v>
      </c>
    </row>
    <row r="153" spans="1:15" s="14" customFormat="1" ht="15.95" customHeight="1" x14ac:dyDescent="0.25">
      <c r="D153" s="178" t="s">
        <v>125</v>
      </c>
      <c r="E153" s="180" t="s">
        <v>124</v>
      </c>
      <c r="F153" s="181"/>
      <c r="G153" s="180" t="s">
        <v>48</v>
      </c>
      <c r="H153" s="181"/>
      <c r="J153" s="180" t="s">
        <v>49</v>
      </c>
      <c r="K153" s="181"/>
      <c r="M153" s="184" t="s">
        <v>47</v>
      </c>
      <c r="N153" s="184"/>
      <c r="O153" s="23"/>
    </row>
    <row r="154" spans="1:15" s="14" customFormat="1" ht="15.95" customHeight="1" x14ac:dyDescent="0.25">
      <c r="D154" s="179"/>
      <c r="E154" s="182"/>
      <c r="F154" s="183"/>
      <c r="G154" s="182"/>
      <c r="H154" s="183"/>
      <c r="J154" s="182"/>
      <c r="K154" s="183"/>
      <c r="M154" s="184"/>
      <c r="N154" s="184"/>
    </row>
    <row r="155" spans="1:15" s="14" customFormat="1" ht="15.95" customHeight="1" x14ac:dyDescent="0.25"/>
    <row r="156" spans="1:15" s="14" customFormat="1" ht="15.95" customHeight="1" x14ac:dyDescent="0.25">
      <c r="B156" s="14" t="s">
        <v>225</v>
      </c>
    </row>
    <row r="157" spans="1:15" s="14" customFormat="1" ht="15.95" customHeight="1" x14ac:dyDescent="0.25">
      <c r="C157" s="43"/>
      <c r="D157" s="50"/>
    </row>
    <row r="158" spans="1:15" s="14" customFormat="1" ht="15.95" customHeight="1" x14ac:dyDescent="0.25">
      <c r="C158" s="41">
        <f>$D$152</f>
        <v>555.59698278556505</v>
      </c>
      <c r="D158" s="49" t="s">
        <v>177</v>
      </c>
    </row>
    <row r="159" spans="1:15" s="14" customFormat="1" ht="15.95" customHeight="1" x14ac:dyDescent="0.25">
      <c r="C159" s="41">
        <f>$E$152</f>
        <v>33.335818967133903</v>
      </c>
      <c r="D159" s="49" t="s">
        <v>91</v>
      </c>
    </row>
    <row r="160" spans="1:15" s="14" customFormat="1" ht="15.95" customHeight="1" x14ac:dyDescent="0.25">
      <c r="C160" s="41">
        <f>$J$152</f>
        <v>400.02982760560673</v>
      </c>
      <c r="D160" s="50" t="s">
        <v>169</v>
      </c>
    </row>
    <row r="161" spans="2:13" s="14" customFormat="1" ht="15.95" customHeight="1" x14ac:dyDescent="0.25">
      <c r="C161" s="41">
        <f>$G$152</f>
        <v>400.02982760560678</v>
      </c>
      <c r="D161" s="49" t="s">
        <v>168</v>
      </c>
    </row>
    <row r="162" spans="2:13" s="14" customFormat="1" ht="15.95" customHeight="1" x14ac:dyDescent="0.25">
      <c r="C162" s="41">
        <f>$M$152</f>
        <v>0</v>
      </c>
      <c r="D162" s="50" t="s">
        <v>170</v>
      </c>
    </row>
    <row r="163" spans="2:13" s="14" customFormat="1" ht="15.95" customHeight="1" x14ac:dyDescent="0.25">
      <c r="C163" s="43"/>
      <c r="D163" s="50"/>
    </row>
    <row r="164" spans="2:13" s="14" customFormat="1" ht="24.95" customHeight="1" x14ac:dyDescent="0.25">
      <c r="B164" s="114" t="s">
        <v>238</v>
      </c>
      <c r="C164" s="43"/>
      <c r="D164" s="50"/>
    </row>
    <row r="165" spans="2:13" s="14" customFormat="1" ht="15.95" customHeight="1" x14ac:dyDescent="0.25">
      <c r="I165" s="65"/>
      <c r="K165" s="65"/>
      <c r="M165" s="65"/>
    </row>
    <row r="166" spans="2:13" s="14" customFormat="1" ht="15.95" customHeight="1" x14ac:dyDescent="0.25">
      <c r="B166" s="14" t="s">
        <v>245</v>
      </c>
      <c r="I166" s="41">
        <f>$E$152</f>
        <v>33.335818967133903</v>
      </c>
      <c r="K166" s="41">
        <f>$D$152</f>
        <v>555.59698278556505</v>
      </c>
      <c r="M166" s="94">
        <f>$F$152</f>
        <v>0.06</v>
      </c>
    </row>
    <row r="167" spans="2:13" s="14" customFormat="1" ht="15.95" customHeight="1" x14ac:dyDescent="0.25">
      <c r="B167" s="14" t="s">
        <v>180</v>
      </c>
      <c r="I167" s="65" t="s">
        <v>161</v>
      </c>
      <c r="K167" s="65" t="s">
        <v>157</v>
      </c>
      <c r="M167" s="65" t="s">
        <v>162</v>
      </c>
    </row>
    <row r="168" spans="2:13" s="14" customFormat="1" ht="15.95" customHeight="1" x14ac:dyDescent="0.25"/>
    <row r="169" spans="2:13" s="14" customFormat="1" ht="15.95" customHeight="1" x14ac:dyDescent="0.25">
      <c r="B169" s="14" t="s">
        <v>244</v>
      </c>
      <c r="I169" s="41">
        <f>$J$152</f>
        <v>400.02982760560673</v>
      </c>
      <c r="K169" s="41">
        <f>$D$152</f>
        <v>555.59698278556505</v>
      </c>
      <c r="M169" s="94">
        <f>$K$152</f>
        <v>0.71999999999999986</v>
      </c>
    </row>
    <row r="170" spans="2:13" s="14" customFormat="1" ht="15.95" customHeight="1" x14ac:dyDescent="0.25">
      <c r="I170" s="65" t="s">
        <v>159</v>
      </c>
      <c r="K170" s="65" t="s">
        <v>157</v>
      </c>
      <c r="M170" s="65" t="s">
        <v>160</v>
      </c>
    </row>
    <row r="171" spans="2:13" s="14" customFormat="1" ht="15.95" customHeight="1" x14ac:dyDescent="0.25"/>
    <row r="172" spans="2:13" s="14" customFormat="1" ht="15.95" customHeight="1" x14ac:dyDescent="0.25">
      <c r="B172" s="14" t="s">
        <v>243</v>
      </c>
      <c r="I172" s="41">
        <f>$G$152</f>
        <v>400.02982760560678</v>
      </c>
      <c r="K172" s="41">
        <f>$D$152</f>
        <v>555.59698278556505</v>
      </c>
      <c r="M172" s="94">
        <f>$H$152</f>
        <v>0.71999999999999986</v>
      </c>
    </row>
    <row r="173" spans="2:13" s="14" customFormat="1" ht="15.95" customHeight="1" x14ac:dyDescent="0.25">
      <c r="I173" s="65" t="s">
        <v>156</v>
      </c>
      <c r="K173" s="65" t="s">
        <v>157</v>
      </c>
      <c r="M173" s="65" t="s">
        <v>158</v>
      </c>
    </row>
    <row r="174" spans="2:13" s="14" customFormat="1" ht="15.95" customHeight="1" x14ac:dyDescent="0.25">
      <c r="I174" s="65"/>
      <c r="K174" s="65"/>
      <c r="M174" s="65"/>
    </row>
    <row r="175" spans="2:13" s="14" customFormat="1" ht="24.95" customHeight="1" x14ac:dyDescent="0.25">
      <c r="B175" s="114" t="s">
        <v>239</v>
      </c>
      <c r="I175" s="65"/>
      <c r="K175" s="65"/>
      <c r="M175" s="96"/>
    </row>
    <row r="176" spans="2:13" s="14" customFormat="1" ht="15.95" customHeight="1" x14ac:dyDescent="0.25"/>
    <row r="177" spans="1:15" s="14" customFormat="1" ht="15.95" customHeight="1" x14ac:dyDescent="0.25">
      <c r="B177" s="14" t="s">
        <v>171</v>
      </c>
      <c r="I177" s="41">
        <f>$J$152</f>
        <v>400.02982760560673</v>
      </c>
      <c r="J177" s="49" t="s">
        <v>92</v>
      </c>
    </row>
    <row r="178" spans="1:15" s="14" customFormat="1" ht="15.95" customHeight="1" x14ac:dyDescent="0.25">
      <c r="B178" s="14" t="s">
        <v>97</v>
      </c>
      <c r="I178" s="41">
        <f>$E$152*12</f>
        <v>400.02982760560684</v>
      </c>
      <c r="J178" s="49" t="s">
        <v>222</v>
      </c>
      <c r="M178" s="41">
        <f>$E$152</f>
        <v>33.335818967133903</v>
      </c>
      <c r="O178" s="47">
        <v>12</v>
      </c>
    </row>
    <row r="179" spans="1:15" s="14" customFormat="1" ht="15.95" customHeight="1" x14ac:dyDescent="0.25"/>
    <row r="180" spans="1:15" s="14" customFormat="1" ht="15.95" customHeight="1" x14ac:dyDescent="0.25">
      <c r="B180" s="14" t="s">
        <v>333</v>
      </c>
      <c r="I180" s="41">
        <f>$G$152</f>
        <v>400.02982760560678</v>
      </c>
      <c r="J180" s="49" t="s">
        <v>93</v>
      </c>
    </row>
    <row r="181" spans="1:15" s="14" customFormat="1" ht="15.95" customHeight="1" x14ac:dyDescent="0.25">
      <c r="B181" s="14" t="s">
        <v>97</v>
      </c>
      <c r="I181" s="41">
        <f>$E$152*12</f>
        <v>400.02982760560684</v>
      </c>
      <c r="J181" s="49" t="s">
        <v>222</v>
      </c>
      <c r="M181" s="41">
        <f>$E$152</f>
        <v>33.335818967133903</v>
      </c>
      <c r="O181" s="47">
        <v>12</v>
      </c>
    </row>
    <row r="182" spans="1:15" s="14" customFormat="1" ht="15.95" customHeight="1" x14ac:dyDescent="0.25">
      <c r="I182" s="41">
        <f>I180-I181</f>
        <v>0</v>
      </c>
      <c r="J182" s="50" t="s">
        <v>94</v>
      </c>
    </row>
    <row r="183" spans="1:15" s="14" customFormat="1" ht="15.95" customHeight="1" x14ac:dyDescent="0.25"/>
    <row r="184" spans="1:15" s="14" customFormat="1" ht="15.95" customHeight="1" x14ac:dyDescent="0.25">
      <c r="B184" s="14" t="s">
        <v>334</v>
      </c>
      <c r="I184" s="41">
        <f>$M$152</f>
        <v>0</v>
      </c>
      <c r="J184" s="50" t="s">
        <v>96</v>
      </c>
    </row>
    <row r="185" spans="1:15" s="14" customFormat="1" ht="15.95" customHeight="1" x14ac:dyDescent="0.25">
      <c r="I185" s="43"/>
      <c r="J185" s="95"/>
    </row>
    <row r="186" spans="1:15" s="30" customFormat="1" ht="24.95" customHeight="1" x14ac:dyDescent="0.25">
      <c r="A186" s="111" t="s">
        <v>396</v>
      </c>
    </row>
    <row r="187" spans="1:15" s="14" customFormat="1" ht="15.95" customHeight="1" x14ac:dyDescent="0.25">
      <c r="B187" s="14" t="s">
        <v>126</v>
      </c>
    </row>
    <row r="188" spans="1:15" s="14" customFormat="1" ht="15.95" customHeight="1" x14ac:dyDescent="0.25">
      <c r="B188" s="14" t="s">
        <v>187</v>
      </c>
    </row>
    <row r="189" spans="1:15" s="14" customFormat="1" ht="15.95" customHeight="1" x14ac:dyDescent="0.25">
      <c r="B189" s="14" t="s">
        <v>185</v>
      </c>
    </row>
    <row r="190" spans="1:15" s="14" customFormat="1" ht="15.95" customHeight="1" x14ac:dyDescent="0.25">
      <c r="B190" s="14" t="s">
        <v>186</v>
      </c>
    </row>
    <row r="191" spans="1:15" s="14" customFormat="1" ht="15.95" customHeight="1" x14ac:dyDescent="0.25">
      <c r="B191" s="14" t="s">
        <v>386</v>
      </c>
    </row>
    <row r="192" spans="1:15" s="14" customFormat="1" ht="15.95" customHeight="1" x14ac:dyDescent="0.25"/>
    <row r="193" spans="2:3" s="97" customFormat="1" ht="20.100000000000001" customHeight="1" x14ac:dyDescent="0.25">
      <c r="C193" s="87" t="s">
        <v>207</v>
      </c>
    </row>
    <row r="194" spans="2:3" s="97" customFormat="1" ht="20.100000000000001" customHeight="1" x14ac:dyDescent="0.25">
      <c r="C194" s="87" t="s">
        <v>205</v>
      </c>
    </row>
    <row r="195" spans="2:3" s="97" customFormat="1" ht="20.100000000000001" customHeight="1" x14ac:dyDescent="0.25">
      <c r="C195" s="87" t="s">
        <v>199</v>
      </c>
    </row>
    <row r="196" spans="2:3" s="97" customFormat="1" ht="20.100000000000001" customHeight="1" x14ac:dyDescent="0.25">
      <c r="C196" s="87" t="s">
        <v>206</v>
      </c>
    </row>
    <row r="197" spans="2:3" customFormat="1" ht="15.95" customHeight="1" x14ac:dyDescent="0.25"/>
    <row r="198" spans="2:3" customFormat="1" ht="15.95" customHeight="1" x14ac:dyDescent="0.25">
      <c r="B198" s="131" t="s">
        <v>420</v>
      </c>
    </row>
    <row r="199" spans="2:3" customFormat="1" ht="15.95" customHeight="1" x14ac:dyDescent="0.25">
      <c r="B199" t="s">
        <v>421</v>
      </c>
    </row>
    <row r="200" spans="2:3" customFormat="1" ht="15.95" customHeight="1" x14ac:dyDescent="0.25">
      <c r="B200" t="s">
        <v>422</v>
      </c>
    </row>
    <row r="201" spans="2:3" customFormat="1" ht="15.95" customHeight="1" x14ac:dyDescent="0.25">
      <c r="B201" t="s">
        <v>423</v>
      </c>
    </row>
    <row r="202" spans="2:3" customFormat="1" ht="15.95" customHeight="1" x14ac:dyDescent="0.25">
      <c r="B202" t="s">
        <v>424</v>
      </c>
    </row>
    <row r="203" spans="2:3" customFormat="1" ht="15.95" customHeight="1" x14ac:dyDescent="0.25">
      <c r="B203" t="s">
        <v>425</v>
      </c>
    </row>
    <row r="204" spans="2:3" customFormat="1" ht="15.95" customHeight="1" x14ac:dyDescent="0.25"/>
    <row r="205" spans="2:3" customFormat="1" ht="15.95" customHeight="1" x14ac:dyDescent="0.25">
      <c r="B205" s="131" t="s">
        <v>426</v>
      </c>
    </row>
    <row r="206" spans="2:3" ht="15.95" customHeight="1" x14ac:dyDescent="0.25">
      <c r="B206" s="1" t="s">
        <v>210</v>
      </c>
    </row>
    <row r="207" spans="2:3" customFormat="1" ht="15.95" customHeight="1" x14ac:dyDescent="0.25"/>
    <row r="208" spans="2:3" ht="15.95" customHeight="1" x14ac:dyDescent="0.25">
      <c r="B208" s="1" t="s">
        <v>397</v>
      </c>
    </row>
    <row r="209" spans="2:2" ht="15.95" customHeight="1" x14ac:dyDescent="0.25">
      <c r="B209" s="1" t="s">
        <v>398</v>
      </c>
    </row>
    <row r="210" spans="2:2" ht="15.95" customHeight="1" x14ac:dyDescent="0.25">
      <c r="B210" s="1" t="s">
        <v>399</v>
      </c>
    </row>
    <row r="211" spans="2:2" ht="15.95" customHeight="1" x14ac:dyDescent="0.25"/>
    <row r="212" spans="2:2" ht="15.95" customHeight="1" x14ac:dyDescent="0.25"/>
    <row r="213" spans="2:2" ht="15.95" customHeight="1" x14ac:dyDescent="0.25"/>
    <row r="214" spans="2:2" ht="15.95" customHeight="1" x14ac:dyDescent="0.25"/>
    <row r="215" spans="2:2" ht="15.95" customHeight="1" x14ac:dyDescent="0.25"/>
    <row r="216" spans="2:2" ht="15.95" customHeight="1" x14ac:dyDescent="0.25"/>
    <row r="217" spans="2:2" ht="15.95" customHeight="1" x14ac:dyDescent="0.25"/>
    <row r="218" spans="2:2" ht="15.95" customHeight="1" x14ac:dyDescent="0.25"/>
    <row r="219" spans="2:2" ht="15.95" customHeight="1" x14ac:dyDescent="0.25"/>
    <row r="220" spans="2:2" ht="15.95" customHeight="1" x14ac:dyDescent="0.25"/>
    <row r="221" spans="2:2" ht="15.95" customHeight="1" x14ac:dyDescent="0.25"/>
    <row r="222" spans="2:2" ht="15.95" customHeight="1" x14ac:dyDescent="0.25"/>
    <row r="223" spans="2:2" ht="15.95" customHeight="1" x14ac:dyDescent="0.25"/>
    <row r="224" spans="2:2" ht="15.95" customHeight="1" x14ac:dyDescent="0.25"/>
    <row r="225" ht="15.95" customHeight="1" x14ac:dyDescent="0.25"/>
    <row r="226" ht="15.95" customHeight="1" x14ac:dyDescent="0.25"/>
    <row r="227" ht="15.95" customHeight="1" x14ac:dyDescent="0.25"/>
    <row r="228" ht="15.95" customHeight="1" x14ac:dyDescent="0.25"/>
    <row r="229" ht="15.95" customHeight="1" x14ac:dyDescent="0.25"/>
    <row r="230" ht="15.95" customHeight="1" x14ac:dyDescent="0.25"/>
    <row r="231" ht="15.95" customHeight="1" x14ac:dyDescent="0.25"/>
    <row r="232" ht="15.95" customHeight="1" x14ac:dyDescent="0.25"/>
    <row r="233" ht="15.95" customHeight="1" x14ac:dyDescent="0.25"/>
    <row r="234" ht="15.95" customHeight="1" x14ac:dyDescent="0.25"/>
    <row r="235" ht="15.95" customHeight="1" x14ac:dyDescent="0.25"/>
    <row r="236" ht="15.95" customHeight="1" x14ac:dyDescent="0.25"/>
    <row r="237" ht="15.95" customHeight="1" x14ac:dyDescent="0.25"/>
    <row r="238" ht="15.95" customHeight="1" x14ac:dyDescent="0.25"/>
    <row r="239" ht="15.95" customHeight="1" x14ac:dyDescent="0.25"/>
    <row r="240" ht="15.95" customHeight="1" x14ac:dyDescent="0.25"/>
    <row r="241" ht="15.95" customHeight="1" x14ac:dyDescent="0.25"/>
    <row r="242" ht="15.95" customHeight="1" x14ac:dyDescent="0.25"/>
    <row r="243" ht="15.95" customHeight="1" x14ac:dyDescent="0.25"/>
    <row r="244" ht="15.95" customHeight="1" x14ac:dyDescent="0.25"/>
    <row r="245" ht="15.95" customHeight="1" x14ac:dyDescent="0.25"/>
    <row r="246" ht="15.95" customHeight="1" x14ac:dyDescent="0.25"/>
    <row r="247" ht="15.95" customHeight="1" x14ac:dyDescent="0.25"/>
    <row r="248" ht="15.95" customHeight="1" x14ac:dyDescent="0.25"/>
    <row r="249" ht="15.95" customHeight="1" x14ac:dyDescent="0.25"/>
    <row r="250" ht="15.95" customHeight="1" x14ac:dyDescent="0.25"/>
    <row r="251" ht="15.95" customHeight="1" x14ac:dyDescent="0.25"/>
    <row r="252" ht="15.95" customHeight="1" x14ac:dyDescent="0.25"/>
    <row r="253" ht="15.95" customHeight="1" x14ac:dyDescent="0.25"/>
    <row r="254" ht="15.95" customHeight="1" x14ac:dyDescent="0.25"/>
    <row r="255" ht="15.95" customHeight="1" x14ac:dyDescent="0.25"/>
    <row r="256" ht="15.95" customHeight="1" x14ac:dyDescent="0.25"/>
    <row r="257" ht="15.95" customHeight="1" x14ac:dyDescent="0.25"/>
    <row r="258" ht="15.95" customHeight="1" x14ac:dyDescent="0.25"/>
    <row r="259" ht="15.95" customHeight="1" x14ac:dyDescent="0.25"/>
    <row r="260" ht="15.95" customHeight="1" x14ac:dyDescent="0.25"/>
    <row r="261" ht="15.95" customHeight="1" x14ac:dyDescent="0.25"/>
    <row r="262" ht="15.95" customHeight="1" x14ac:dyDescent="0.25"/>
    <row r="263" ht="15.95" customHeight="1" x14ac:dyDescent="0.25"/>
    <row r="264" ht="15.95" customHeight="1" x14ac:dyDescent="0.25"/>
    <row r="265" ht="15.95" customHeight="1" x14ac:dyDescent="0.25"/>
    <row r="266" ht="15.95" customHeight="1" x14ac:dyDescent="0.25"/>
    <row r="267" ht="15.95" customHeight="1" x14ac:dyDescent="0.25"/>
    <row r="268" ht="15.95" customHeight="1" x14ac:dyDescent="0.25"/>
    <row r="269" ht="15.95" customHeight="1" x14ac:dyDescent="0.25"/>
    <row r="270" ht="15.95" customHeight="1" x14ac:dyDescent="0.25"/>
    <row r="271" ht="15.95" customHeight="1" x14ac:dyDescent="0.25"/>
    <row r="272" ht="15.95" customHeight="1" x14ac:dyDescent="0.25"/>
    <row r="273" ht="15.95" customHeight="1" x14ac:dyDescent="0.25"/>
    <row r="274" ht="15.95" customHeight="1" x14ac:dyDescent="0.25"/>
    <row r="275" ht="15.95" customHeight="1" x14ac:dyDescent="0.25"/>
    <row r="276" ht="15.95" customHeight="1" x14ac:dyDescent="0.25"/>
    <row r="277" ht="15.95" customHeight="1" x14ac:dyDescent="0.25"/>
    <row r="278" ht="15.95" customHeight="1" x14ac:dyDescent="0.25"/>
    <row r="279" ht="15.95" customHeight="1" x14ac:dyDescent="0.25"/>
    <row r="280" ht="15.95" customHeight="1" x14ac:dyDescent="0.25"/>
    <row r="281" ht="15.95" customHeight="1" x14ac:dyDescent="0.25"/>
    <row r="282" ht="15.95" customHeight="1" x14ac:dyDescent="0.25"/>
    <row r="283" ht="15.95" customHeight="1" x14ac:dyDescent="0.25"/>
    <row r="284" ht="15.95" customHeight="1" x14ac:dyDescent="0.25"/>
    <row r="285" ht="15.95" customHeight="1" x14ac:dyDescent="0.25"/>
    <row r="286" ht="15.95" customHeight="1" x14ac:dyDescent="0.25"/>
    <row r="287" ht="15.95" customHeight="1" x14ac:dyDescent="0.25"/>
    <row r="288" ht="15.95" customHeight="1" x14ac:dyDescent="0.25"/>
    <row r="289" ht="15.95" customHeight="1" x14ac:dyDescent="0.25"/>
    <row r="290" ht="15.95" customHeight="1" x14ac:dyDescent="0.25"/>
    <row r="291" ht="15.95" customHeight="1" x14ac:dyDescent="0.25"/>
    <row r="292" ht="15.95" customHeight="1" x14ac:dyDescent="0.25"/>
    <row r="293" ht="15.95" customHeight="1" x14ac:dyDescent="0.25"/>
    <row r="294" ht="15.95" customHeight="1" x14ac:dyDescent="0.25"/>
    <row r="295" ht="15.95" customHeight="1" x14ac:dyDescent="0.25"/>
    <row r="296" ht="15.95" customHeight="1" x14ac:dyDescent="0.25"/>
    <row r="297" ht="15.95" customHeight="1" x14ac:dyDescent="0.25"/>
    <row r="298" ht="15.95" customHeight="1" x14ac:dyDescent="0.25"/>
    <row r="299" ht="15.95" customHeight="1" x14ac:dyDescent="0.25"/>
    <row r="300" ht="15.95" customHeight="1" x14ac:dyDescent="0.25"/>
    <row r="301" ht="15.95" customHeight="1" x14ac:dyDescent="0.25"/>
    <row r="302" ht="15.95" customHeight="1" x14ac:dyDescent="0.25"/>
    <row r="303" ht="15.95" customHeight="1" x14ac:dyDescent="0.25"/>
    <row r="304" ht="15.95" customHeight="1" x14ac:dyDescent="0.25"/>
    <row r="305" ht="15.95" customHeight="1" x14ac:dyDescent="0.25"/>
    <row r="306" ht="15.95" customHeight="1" x14ac:dyDescent="0.25"/>
    <row r="307" ht="15.95" customHeight="1" x14ac:dyDescent="0.25"/>
    <row r="308" ht="15.95" customHeight="1" x14ac:dyDescent="0.25"/>
    <row r="309" ht="15.95" customHeight="1" x14ac:dyDescent="0.25"/>
    <row r="310" ht="15.95" customHeight="1" x14ac:dyDescent="0.25"/>
    <row r="311" ht="15.95" customHeight="1" x14ac:dyDescent="0.25"/>
    <row r="312" ht="15.95" customHeight="1" x14ac:dyDescent="0.25"/>
    <row r="313" ht="15.95" customHeight="1" x14ac:dyDescent="0.25"/>
    <row r="314" ht="15.95" customHeight="1" x14ac:dyDescent="0.25"/>
    <row r="315" ht="15.95" customHeight="1" x14ac:dyDescent="0.25"/>
    <row r="316" ht="15.95" customHeight="1" x14ac:dyDescent="0.25"/>
    <row r="317" ht="15.95" customHeight="1" x14ac:dyDescent="0.25"/>
    <row r="318" ht="15.95" customHeight="1" x14ac:dyDescent="0.25"/>
    <row r="319" ht="15.95" customHeight="1" x14ac:dyDescent="0.25"/>
    <row r="320" ht="15.95" customHeight="1" x14ac:dyDescent="0.25"/>
    <row r="321" ht="15.95" customHeight="1" x14ac:dyDescent="0.25"/>
    <row r="322" ht="15.95" customHeight="1" x14ac:dyDescent="0.25"/>
    <row r="323" ht="15.95" customHeight="1" x14ac:dyDescent="0.25"/>
    <row r="324" ht="15.95" customHeight="1" x14ac:dyDescent="0.25"/>
    <row r="325" ht="15.95" customHeight="1" x14ac:dyDescent="0.25"/>
    <row r="326" ht="15.95" customHeight="1" x14ac:dyDescent="0.25"/>
    <row r="327" ht="15.95" customHeight="1" x14ac:dyDescent="0.25"/>
    <row r="328" ht="15.95" customHeight="1" x14ac:dyDescent="0.25"/>
    <row r="329" ht="15.95" customHeight="1" x14ac:dyDescent="0.25"/>
    <row r="330" ht="15.95" customHeight="1" x14ac:dyDescent="0.25"/>
    <row r="331" ht="15.95" customHeight="1" x14ac:dyDescent="0.25"/>
    <row r="332" ht="15.95" customHeight="1" x14ac:dyDescent="0.25"/>
    <row r="333" ht="15.95" customHeight="1" x14ac:dyDescent="0.25"/>
    <row r="334" ht="15.95" customHeight="1" x14ac:dyDescent="0.25"/>
    <row r="335" ht="15.95" customHeight="1" x14ac:dyDescent="0.25"/>
    <row r="336" ht="15.95" customHeight="1" x14ac:dyDescent="0.25"/>
    <row r="337" ht="15.95" customHeight="1" x14ac:dyDescent="0.25"/>
    <row r="338" ht="15.95" customHeight="1" x14ac:dyDescent="0.25"/>
    <row r="339" ht="15.95" customHeight="1" x14ac:dyDescent="0.25"/>
    <row r="340" ht="15.95" customHeight="1" x14ac:dyDescent="0.25"/>
    <row r="341" ht="15.95" customHeight="1" x14ac:dyDescent="0.25"/>
    <row r="342" ht="15.95" customHeight="1" x14ac:dyDescent="0.25"/>
    <row r="343" ht="15.95" customHeight="1" x14ac:dyDescent="0.25"/>
    <row r="344" ht="15.95" customHeight="1" x14ac:dyDescent="0.25"/>
    <row r="345" ht="15.95" customHeight="1" x14ac:dyDescent="0.25"/>
    <row r="346" ht="15.95" customHeight="1" x14ac:dyDescent="0.25"/>
  </sheetData>
  <sheetProtection password="C6BE" sheet="1" objects="1" scenarios="1" formatColumns="0"/>
  <mergeCells count="46">
    <mergeCell ref="B13:G15"/>
    <mergeCell ref="J153:K154"/>
    <mergeCell ref="M153:N154"/>
    <mergeCell ref="B150:B151"/>
    <mergeCell ref="C150:C151"/>
    <mergeCell ref="D150:D151"/>
    <mergeCell ref="M150:N150"/>
    <mergeCell ref="D153:D154"/>
    <mergeCell ref="E153:F154"/>
    <mergeCell ref="G153:H154"/>
    <mergeCell ref="M101:N101"/>
    <mergeCell ref="D101:D102"/>
    <mergeCell ref="G101:H101"/>
    <mergeCell ref="C101:C102"/>
    <mergeCell ref="M104:N105"/>
    <mergeCell ref="B101:B102"/>
    <mergeCell ref="C141:D141"/>
    <mergeCell ref="E150:F150"/>
    <mergeCell ref="G150:H150"/>
    <mergeCell ref="J150:K150"/>
    <mergeCell ref="C142:D142"/>
    <mergeCell ref="C143:D143"/>
    <mergeCell ref="C144:D144"/>
    <mergeCell ref="B20:B21"/>
    <mergeCell ref="C20:D20"/>
    <mergeCell ref="E20:F20"/>
    <mergeCell ref="G20:H20"/>
    <mergeCell ref="C93:D93"/>
    <mergeCell ref="B35:B36"/>
    <mergeCell ref="C35:D35"/>
    <mergeCell ref="E35:F35"/>
    <mergeCell ref="G35:H35"/>
    <mergeCell ref="B51:B52"/>
    <mergeCell ref="C51:D51"/>
    <mergeCell ref="E51:F51"/>
    <mergeCell ref="G51:H51"/>
    <mergeCell ref="C92:D92"/>
    <mergeCell ref="B74:G79"/>
    <mergeCell ref="C94:D94"/>
    <mergeCell ref="C95:D95"/>
    <mergeCell ref="J101:K101"/>
    <mergeCell ref="E101:F101"/>
    <mergeCell ref="E104:F105"/>
    <mergeCell ref="D104:D105"/>
    <mergeCell ref="G104:H105"/>
    <mergeCell ref="J104:K105"/>
  </mergeCells>
  <hyperlinks>
    <hyperlink ref="C3" location="Cel_4.1" display="4.1) Os conceitos de valor de juros efetivos, valor de juros nominais e valor de juros sobre juros"/>
    <hyperlink ref="C4" location="Cel_4.2" display="4.2) Análise do valor anual efetivo e do valor anual nominal na prestação 12 do contrato"/>
    <hyperlink ref="C5" location="Cel_4.3" display="4.3) Conclusões sobre taxas anuais e duodécuplo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20</vt:i4>
      </vt:variant>
    </vt:vector>
  </HeadingPairs>
  <TitlesOfParts>
    <vt:vector size="24" baseType="lpstr">
      <vt:lpstr>Apresentação</vt:lpstr>
      <vt:lpstr>Resumo da análise</vt:lpstr>
      <vt:lpstr>Os juros sobre juros</vt:lpstr>
      <vt:lpstr>O duodécuplo</vt:lpstr>
      <vt:lpstr>Cel_2.1</vt:lpstr>
      <vt:lpstr>Cel_2.1.1</vt:lpstr>
      <vt:lpstr>Cel_2.1.2</vt:lpstr>
      <vt:lpstr>Cel_2.1.3</vt:lpstr>
      <vt:lpstr>Cel_2.1.4</vt:lpstr>
      <vt:lpstr>Cel_2.1.5</vt:lpstr>
      <vt:lpstr>Cel_2.1.6</vt:lpstr>
      <vt:lpstr>Cel_2.2</vt:lpstr>
      <vt:lpstr>Cel_2.2.1</vt:lpstr>
      <vt:lpstr>Cel_2.2.2</vt:lpstr>
      <vt:lpstr>Cel_3.1</vt:lpstr>
      <vt:lpstr>Cel_3.2</vt:lpstr>
      <vt:lpstr>Cel_3.3</vt:lpstr>
      <vt:lpstr>Cel_3.4</vt:lpstr>
      <vt:lpstr>Cel_3.5</vt:lpstr>
      <vt:lpstr>Cel_3.6</vt:lpstr>
      <vt:lpstr>Cel_3.7</vt:lpstr>
      <vt:lpstr>Cel_4.1</vt:lpstr>
      <vt:lpstr>Cel_4.2</vt:lpstr>
      <vt:lpstr>Cel_4.3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2022-10-21T22:58:36Z</dcterms:modified>
</cp:coreProperties>
</file>